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filterPrivacy="1"/>
  <xr:revisionPtr revIDLastSave="0" documentId="13_ncr:1_{55B726E6-557F-48C3-989F-DB6A9D0A6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 programa" sheetId="3" r:id="rId1"/>
    <sheet name="02 programa " sheetId="4" r:id="rId2"/>
    <sheet name="03 programa" sheetId="5" r:id="rId3"/>
    <sheet name="04 programa" sheetId="6" r:id="rId4"/>
    <sheet name="05 programa" sheetId="7" r:id="rId5"/>
    <sheet name="Suvestinė" sheetId="8" r:id="rId6"/>
  </sheets>
  <definedNames>
    <definedName name="_xlnm.Print_Area" localSheetId="0">'01 programa'!$A$3:$I$65</definedName>
    <definedName name="_xlnm.Print_Area" localSheetId="1">'02 programa '!$A$3:$I$96</definedName>
    <definedName name="_xlnm.Print_Area" localSheetId="2">'03 programa'!$A$3:$I$47</definedName>
    <definedName name="_xlnm.Print_Area" localSheetId="3">'04 programa'!$A$3:$I$78</definedName>
    <definedName name="_xlnm.Print_Area" localSheetId="4">'05 programa'!$A$2:$P$96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6" l="1"/>
  <c r="G37" i="6"/>
  <c r="F37" i="6"/>
  <c r="F64" i="6"/>
  <c r="F43" i="3"/>
  <c r="C16" i="8"/>
  <c r="D16" i="8"/>
  <c r="E16" i="8"/>
  <c r="C17" i="8"/>
  <c r="D17" i="8"/>
  <c r="E17" i="8"/>
  <c r="E15" i="8" l="1"/>
  <c r="D15" i="8"/>
  <c r="C15" i="8"/>
  <c r="F82" i="4"/>
  <c r="H108" i="4" l="1"/>
  <c r="G108" i="4"/>
  <c r="F108" i="4"/>
  <c r="H41" i="7"/>
  <c r="G41" i="7"/>
  <c r="F41" i="7"/>
  <c r="H89" i="7"/>
  <c r="G89" i="7"/>
  <c r="F89" i="7"/>
  <c r="F60" i="7"/>
  <c r="H60" i="7"/>
  <c r="G60" i="7"/>
  <c r="H90" i="6"/>
  <c r="G90" i="6"/>
  <c r="F90" i="6"/>
  <c r="H59" i="5"/>
  <c r="G59" i="5"/>
  <c r="F59" i="5"/>
  <c r="H80" i="3"/>
  <c r="H77" i="3" s="1"/>
  <c r="G80" i="3"/>
  <c r="G77" i="3" s="1"/>
  <c r="F77" i="3"/>
  <c r="H37" i="4"/>
  <c r="G37" i="4"/>
  <c r="F37" i="4"/>
  <c r="G77" i="4" l="1"/>
  <c r="F77" i="4"/>
  <c r="H53" i="6"/>
  <c r="G53" i="6"/>
  <c r="F53" i="6"/>
  <c r="H20" i="5"/>
  <c r="G20" i="5"/>
  <c r="F20" i="5"/>
  <c r="H30" i="3" l="1"/>
  <c r="G30" i="3"/>
  <c r="F30" i="3"/>
  <c r="H42" i="4" l="1"/>
  <c r="G42" i="4"/>
  <c r="F42" i="4"/>
  <c r="H63" i="7" l="1"/>
  <c r="G63" i="7"/>
  <c r="F63" i="7"/>
  <c r="H64" i="6"/>
  <c r="G64" i="6"/>
  <c r="H33" i="5"/>
  <c r="G33" i="5"/>
  <c r="F33" i="5"/>
  <c r="H24" i="5"/>
  <c r="H25" i="5" s="1"/>
  <c r="G24" i="5"/>
  <c r="G25" i="5" s="1"/>
  <c r="F24" i="5"/>
  <c r="F25" i="5" s="1"/>
  <c r="H82" i="4"/>
  <c r="G82" i="4"/>
  <c r="H77" i="4"/>
  <c r="H63" i="4"/>
  <c r="G63" i="4"/>
  <c r="F63" i="4"/>
  <c r="H59" i="4"/>
  <c r="G59" i="4"/>
  <c r="F59" i="4"/>
  <c r="H55" i="4"/>
  <c r="G55" i="4"/>
  <c r="F55" i="4"/>
  <c r="H51" i="4"/>
  <c r="G51" i="4"/>
  <c r="F51" i="4"/>
  <c r="H46" i="4"/>
  <c r="G46" i="4"/>
  <c r="F46" i="4"/>
  <c r="H28" i="4"/>
  <c r="G28" i="4"/>
  <c r="F28" i="4"/>
  <c r="H23" i="4"/>
  <c r="G23" i="4"/>
  <c r="F23" i="4"/>
  <c r="H15" i="4"/>
  <c r="G15" i="4"/>
  <c r="F15" i="4"/>
  <c r="C11" i="8"/>
  <c r="D11" i="8"/>
  <c r="E11" i="8"/>
  <c r="C20" i="8"/>
  <c r="D20" i="8"/>
  <c r="E20" i="8"/>
  <c r="H70" i="3"/>
  <c r="G70" i="3"/>
  <c r="F70" i="3"/>
  <c r="H51" i="3"/>
  <c r="G51" i="3"/>
  <c r="F51" i="3"/>
  <c r="H43" i="3"/>
  <c r="G43" i="3"/>
  <c r="H35" i="3"/>
  <c r="G35" i="3"/>
  <c r="F35" i="3"/>
  <c r="H22" i="3"/>
  <c r="H31" i="3" s="1"/>
  <c r="G22" i="3"/>
  <c r="F22" i="3"/>
  <c r="H73" i="7"/>
  <c r="G73" i="7"/>
  <c r="F73" i="7"/>
  <c r="H72" i="7"/>
  <c r="G72" i="7"/>
  <c r="F72" i="7"/>
  <c r="H71" i="7"/>
  <c r="G71" i="7"/>
  <c r="F71" i="7"/>
  <c r="H70" i="7"/>
  <c r="H74" i="7" s="1"/>
  <c r="G70" i="7"/>
  <c r="G74" i="7" s="1"/>
  <c r="F70" i="7"/>
  <c r="F74" i="7" s="1"/>
  <c r="H76" i="7"/>
  <c r="G76" i="7"/>
  <c r="F76" i="7"/>
  <c r="G31" i="3" l="1"/>
  <c r="F31" i="3"/>
  <c r="H82" i="7"/>
  <c r="H93" i="7" s="1"/>
  <c r="G82" i="7"/>
  <c r="G93" i="7" s="1"/>
  <c r="F82" i="7"/>
  <c r="F93" i="7" s="1"/>
  <c r="H95" i="7" l="1"/>
  <c r="G95" i="7"/>
  <c r="G64" i="7"/>
  <c r="G65" i="7" s="1"/>
  <c r="G79" i="7" s="1"/>
  <c r="H64" i="7"/>
  <c r="H65" i="7" s="1"/>
  <c r="H77" i="7" s="1"/>
  <c r="H80" i="7" s="1"/>
  <c r="F64" i="7"/>
  <c r="F65" i="7" s="1"/>
  <c r="F77" i="7" s="1"/>
  <c r="F80" i="7" s="1"/>
  <c r="G77" i="7" l="1"/>
  <c r="G80" i="7" s="1"/>
  <c r="F79" i="7"/>
  <c r="H79" i="7"/>
  <c r="H74" i="6" l="1"/>
  <c r="G74" i="6"/>
  <c r="F74" i="6"/>
  <c r="H73" i="6"/>
  <c r="G73" i="6"/>
  <c r="F73" i="6"/>
  <c r="H72" i="6"/>
  <c r="G72" i="6"/>
  <c r="F72" i="6"/>
  <c r="H77" i="6"/>
  <c r="H83" i="6" l="1"/>
  <c r="H94" i="6" s="1"/>
  <c r="G83" i="6"/>
  <c r="G94" i="6" s="1"/>
  <c r="F83" i="6"/>
  <c r="F65" i="6"/>
  <c r="H65" i="6"/>
  <c r="G65" i="6"/>
  <c r="H54" i="6"/>
  <c r="F77" i="6"/>
  <c r="G71" i="6"/>
  <c r="G75" i="6" s="1"/>
  <c r="H71" i="6"/>
  <c r="H75" i="6" s="1"/>
  <c r="G77" i="6"/>
  <c r="G54" i="6" l="1"/>
  <c r="G66" i="6" s="1"/>
  <c r="G80" i="6" s="1"/>
  <c r="F94" i="6"/>
  <c r="G96" i="6" s="1"/>
  <c r="F54" i="6"/>
  <c r="F66" i="6" s="1"/>
  <c r="F78" i="6" s="1"/>
  <c r="F81" i="6" s="1"/>
  <c r="H66" i="6"/>
  <c r="H78" i="6" s="1"/>
  <c r="H81" i="6" s="1"/>
  <c r="H96" i="6"/>
  <c r="F71" i="6"/>
  <c r="F75" i="6" s="1"/>
  <c r="H80" i="6" l="1"/>
  <c r="G78" i="6"/>
  <c r="G81" i="6" s="1"/>
  <c r="F80" i="6"/>
  <c r="E10" i="8" l="1"/>
  <c r="D10" i="8"/>
  <c r="C10" i="8"/>
  <c r="G52" i="5" l="1"/>
  <c r="F52" i="5"/>
  <c r="H43" i="5"/>
  <c r="G43" i="5"/>
  <c r="F43" i="5"/>
  <c r="H42" i="5"/>
  <c r="G42" i="5"/>
  <c r="F42" i="5"/>
  <c r="H41" i="5"/>
  <c r="G41" i="5"/>
  <c r="F41" i="5"/>
  <c r="G46" i="5"/>
  <c r="F46" i="5"/>
  <c r="E14" i="8"/>
  <c r="D14" i="8"/>
  <c r="C14" i="8"/>
  <c r="E13" i="8"/>
  <c r="D13" i="8"/>
  <c r="C13" i="8"/>
  <c r="E12" i="8"/>
  <c r="D12" i="8"/>
  <c r="C12" i="8"/>
  <c r="E9" i="8"/>
  <c r="D9" i="8"/>
  <c r="C9" i="8"/>
  <c r="E8" i="8" l="1"/>
  <c r="C8" i="8"/>
  <c r="D8" i="8"/>
  <c r="G34" i="5"/>
  <c r="H34" i="5"/>
  <c r="F34" i="5"/>
  <c r="G63" i="5"/>
  <c r="H52" i="5"/>
  <c r="H63" i="5" s="1"/>
  <c r="F63" i="5"/>
  <c r="G40" i="5"/>
  <c r="G44" i="5" s="1"/>
  <c r="H40" i="5"/>
  <c r="H44" i="5" s="1"/>
  <c r="H46" i="5"/>
  <c r="F35" i="5" l="1"/>
  <c r="F47" i="5" s="1"/>
  <c r="F50" i="5" s="1"/>
  <c r="E19" i="8"/>
  <c r="C19" i="8"/>
  <c r="D19" i="8"/>
  <c r="H35" i="5"/>
  <c r="H47" i="5" s="1"/>
  <c r="H50" i="5" s="1"/>
  <c r="H65" i="5"/>
  <c r="G35" i="5"/>
  <c r="G47" i="5" s="1"/>
  <c r="G50" i="5" s="1"/>
  <c r="G65" i="5"/>
  <c r="F40" i="5"/>
  <c r="F44" i="5" s="1"/>
  <c r="D21" i="8" l="1"/>
  <c r="E21" i="8"/>
  <c r="G49" i="5"/>
  <c r="F49" i="5"/>
  <c r="H49" i="5"/>
  <c r="F83" i="4" l="1"/>
  <c r="G83" i="4"/>
  <c r="H83" i="4"/>
  <c r="H24" i="4"/>
  <c r="G24" i="4"/>
  <c r="F24" i="4"/>
  <c r="H92" i="4" l="1"/>
  <c r="G92" i="4"/>
  <c r="F92" i="4"/>
  <c r="H91" i="4"/>
  <c r="G91" i="4"/>
  <c r="F91" i="4"/>
  <c r="H90" i="4"/>
  <c r="G90" i="4"/>
  <c r="F90" i="4"/>
  <c r="H95" i="4"/>
  <c r="G95" i="4"/>
  <c r="F95" i="4"/>
  <c r="H78" i="4"/>
  <c r="G78" i="4"/>
  <c r="F78" i="4"/>
  <c r="F16" i="4" l="1"/>
  <c r="F84" i="4" s="1"/>
  <c r="H16" i="4"/>
  <c r="H84" i="4" s="1"/>
  <c r="G16" i="4"/>
  <c r="G84" i="4" s="1"/>
  <c r="H81" i="3"/>
  <c r="G81" i="3"/>
  <c r="F81" i="3"/>
  <c r="F101" i="4" l="1"/>
  <c r="F112" i="4" s="1"/>
  <c r="F89" i="4"/>
  <c r="F93" i="4" s="1"/>
  <c r="H101" i="4"/>
  <c r="H112" i="4" s="1"/>
  <c r="H96" i="4"/>
  <c r="H99" i="4" s="1"/>
  <c r="H89" i="4"/>
  <c r="H93" i="4" s="1"/>
  <c r="G96" i="4"/>
  <c r="G99" i="4" s="1"/>
  <c r="G89" i="4"/>
  <c r="G93" i="4" s="1"/>
  <c r="G101" i="4"/>
  <c r="G112" i="4" s="1"/>
  <c r="F96" i="4"/>
  <c r="F99" i="4" s="1"/>
  <c r="G83" i="3"/>
  <c r="F61" i="3"/>
  <c r="H98" i="4" l="1"/>
  <c r="G98" i="4"/>
  <c r="H114" i="4"/>
  <c r="G114" i="4"/>
  <c r="F98" i="4"/>
  <c r="F60" i="3" l="1"/>
  <c r="G60" i="3"/>
  <c r="H60" i="3"/>
  <c r="F58" i="3"/>
  <c r="G58" i="3"/>
  <c r="H58" i="3"/>
  <c r="F59" i="3"/>
  <c r="G59" i="3"/>
  <c r="H59" i="3"/>
  <c r="G61" i="3"/>
  <c r="H61" i="3"/>
  <c r="H62" i="3" l="1"/>
  <c r="G62" i="3"/>
  <c r="F62" i="3"/>
  <c r="H64" i="3" l="1"/>
  <c r="G64" i="3"/>
  <c r="F64" i="3"/>
  <c r="H52" i="3" l="1"/>
  <c r="H53" i="3" s="1"/>
  <c r="G52" i="3"/>
  <c r="G53" i="3" s="1"/>
  <c r="F52" i="3" l="1"/>
  <c r="F53" i="3" s="1"/>
  <c r="F65" i="3" l="1"/>
  <c r="F68" i="3" s="1"/>
  <c r="G65" i="3"/>
  <c r="G68" i="3" s="1"/>
  <c r="H65" i="3"/>
  <c r="H68" i="3" s="1"/>
  <c r="G67" i="3" l="1"/>
  <c r="F67" i="3"/>
  <c r="H67" i="3"/>
</calcChain>
</file>

<file path=xl/sharedStrings.xml><?xml version="1.0" encoding="utf-8"?>
<sst xmlns="http://schemas.openxmlformats.org/spreadsheetml/2006/main" count="2003" uniqueCount="693">
  <si>
    <t>01</t>
  </si>
  <si>
    <t>Iš viso uždaviniui</t>
  </si>
  <si>
    <t>Iš viso programai</t>
  </si>
  <si>
    <t>Finansavimo šaltiniai</t>
  </si>
  <si>
    <t>Iš jų pažangos priemonių lėšos</t>
  </si>
  <si>
    <t>Iš jų tęstinės veiklos priemonių lėšos</t>
  </si>
  <si>
    <t>Iš jų regioninių pažangos priemonių lėšos (bendra suma)</t>
  </si>
  <si>
    <t>Stebėsenos rodiklio kodas</t>
  </si>
  <si>
    <t>Iš viso tikslui</t>
  </si>
  <si>
    <t>Programos tikslo kodas ir pavadinimas</t>
  </si>
  <si>
    <t>02</t>
  </si>
  <si>
    <t>proc.</t>
  </si>
  <si>
    <t>P</t>
  </si>
  <si>
    <t>x</t>
  </si>
  <si>
    <t>TP</t>
  </si>
  <si>
    <t>TI - tęstinė veiklos priemonė, pagal kurią planuojami tęstiniai investiciniai projektai (pereinamojo laikotarpio)</t>
  </si>
  <si>
    <t>TE - tęstinė veiklos priemonė, skirta 2014-2020 m. nacionalinei pažangos programai / ES fondų investicijų veiksmų programai įgyvendinti</t>
  </si>
  <si>
    <t>03</t>
  </si>
  <si>
    <t>04</t>
  </si>
  <si>
    <t>05</t>
  </si>
  <si>
    <t>06</t>
  </si>
  <si>
    <t>07</t>
  </si>
  <si>
    <t>T</t>
  </si>
  <si>
    <t>08</t>
  </si>
  <si>
    <t>09</t>
  </si>
  <si>
    <t xml:space="preserve">* P - pažangos uždavinys, T - tęstinės veiklos uždavinys, RP - regiono pažangos priemonė (projektas), PP - pažangos priemonė (projektas), </t>
  </si>
  <si>
    <t>TP - tęstinės veiklos priemonė, NF - nefinansinė priemonė,</t>
  </si>
  <si>
    <t>Uždavinio/ priemonės požymis *</t>
  </si>
  <si>
    <t>Programos uždavinio kodas ir pavadinimas</t>
  </si>
  <si>
    <t>Savivaldybės strateginio plėtros plano tikslo/ uždavinio/ priemonės kodas</t>
  </si>
  <si>
    <t>Stebėsenos rodiklio</t>
  </si>
  <si>
    <t>Siektinos stebėsenos rodiklių reikšmės</t>
  </si>
  <si>
    <t>Savivaldybės strateginio plėtros plano rodiklis</t>
  </si>
  <si>
    <t>2024-ųjų m. asignavimai ir kitos lėšos</t>
  </si>
  <si>
    <t>Planuojami   2026-ųjų m. asignavimai ir kitos lėšos</t>
  </si>
  <si>
    <t xml:space="preserve">Programos priemonės kodas </t>
  </si>
  <si>
    <t>Programos priemonės pavadinimas</t>
  </si>
  <si>
    <t>Ikimokyklinio ugdymo organizavimas</t>
  </si>
  <si>
    <t xml:space="preserve">Pagrindinio ugdymo organizavimas  </t>
  </si>
  <si>
    <t>Vidurinio ugdymo organizavimas</t>
  </si>
  <si>
    <t>Neformalusis vaikų ir suaugusiųjų švietimas</t>
  </si>
  <si>
    <t>Švietimo centralizuotų priemonių įgyvendinimas</t>
  </si>
  <si>
    <t>Mokyklų ir mokytojų skatinimas</t>
  </si>
  <si>
    <t>Gabių vaikų ir jaunimo ugdymas</t>
  </si>
  <si>
    <t>Vaikų ir jaunimo socializacija</t>
  </si>
  <si>
    <t xml:space="preserve">Laisvalaikio užimtumas ir vasaros poilsis </t>
  </si>
  <si>
    <t>Narkotikų kontrolė ir narkomanijos prevencija</t>
  </si>
  <si>
    <t>Bibliotekos veiklos organizavimo užtikrinimas</t>
  </si>
  <si>
    <t>Kultūros centro veiklos organizavimo užtikrinimas</t>
  </si>
  <si>
    <t>Kultūros renginių  ir projektų finansavimas</t>
  </si>
  <si>
    <t>Muziejaus veiklos organizavimo užtikrinimas</t>
  </si>
  <si>
    <t xml:space="preserve">Kultūros vertybių apsaugos funkcijų vykdymas </t>
  </si>
  <si>
    <t>Atvirojo darbo su jaunimu įgyvendinimas ir plėtra</t>
  </si>
  <si>
    <t xml:space="preserve">Jaunimo aktyvumo skatinimas, dalyvaujant jaunimo organizacijų, su jaunimu dirbančių organizacijų veikloje </t>
  </si>
  <si>
    <t>Jaunimo savanoriškos tarnybos programos įgyvendinimas</t>
  </si>
  <si>
    <t xml:space="preserve">Mobiliojo darbo su jaunimu įgyvendinimas ir plėtra </t>
  </si>
  <si>
    <t>Skatinti jaunimo užimtumą bei nevyriausybinių organizacijų veiklą ir iniciatyvas</t>
  </si>
  <si>
    <t>FINANSAVIMO ŠALTINIAI</t>
  </si>
  <si>
    <t>2024 m.</t>
  </si>
  <si>
    <t>2025 m.</t>
  </si>
  <si>
    <t>2026 m.</t>
  </si>
  <si>
    <t>1. Savivaldybės biudžetas (įskaitant skolintas lėšas)</t>
  </si>
  <si>
    <t>IŠ VISO programai finansuoti pagal finansavimo šaltinius (1 ir 2 punktai)</t>
  </si>
  <si>
    <t>Asignavimų ir kitų lėšų pokytis, palyginti su ankstesnių metų patvirtintų asignavimų ir kitų lėšų planu (proc.)</t>
  </si>
  <si>
    <t>Pavadinimas</t>
  </si>
  <si>
    <t>Mato vnt.</t>
  </si>
  <si>
    <t xml:space="preserve">Ikimokykliniame ir priešmokykliniame ugdyme dalyvaujančių 3–5 metų vaikų dalis </t>
  </si>
  <si>
    <t>R-02-01-01-01</t>
  </si>
  <si>
    <t>Neformaliojo švietimo veikloje dalyvaujančių mokinių dalis</t>
  </si>
  <si>
    <t xml:space="preserve">proc. </t>
  </si>
  <si>
    <t>E-01-01-01-01</t>
  </si>
  <si>
    <t>E-01-01-01-02</t>
  </si>
  <si>
    <t>E-01-01-01-03</t>
  </si>
  <si>
    <t>R-01-01-01-01-01</t>
  </si>
  <si>
    <t>R-01-01-01-06-01</t>
  </si>
  <si>
    <t>R-01-02-01-01-01</t>
  </si>
  <si>
    <t>asm.</t>
  </si>
  <si>
    <t xml:space="preserve">asm. </t>
  </si>
  <si>
    <t>R-01-01-01-03-01</t>
  </si>
  <si>
    <t>R-01-01-01-04-01</t>
  </si>
  <si>
    <t>R-01-01-01-07-01</t>
  </si>
  <si>
    <t>Tris ir daugiau valstybinių brandos egzaminų išlaikiusių abiturientų dalis</t>
  </si>
  <si>
    <t>R-01-01-02-03-01</t>
  </si>
  <si>
    <t>R-01-02-02-03-01</t>
  </si>
  <si>
    <t xml:space="preserve">vnt. </t>
  </si>
  <si>
    <t>R-01-02-02-02-01</t>
  </si>
  <si>
    <t>R-01-02-02-04-01</t>
  </si>
  <si>
    <t>R-01-02-02-01-01</t>
  </si>
  <si>
    <t>vnt.</t>
  </si>
  <si>
    <t>R-01-02-03-02-01</t>
  </si>
  <si>
    <t>R-01-02-03-03-01</t>
  </si>
  <si>
    <t xml:space="preserve">Unikalių jaunų žmonių skaičius, su kuriais palaikomas reguliarus kontaktas vykdant atvirąjį darbą su jaunimu Kupiškio jaunimo centre </t>
  </si>
  <si>
    <t>R-01-02-03-01-01</t>
  </si>
  <si>
    <t>Unikalių jaunų žmonių skaičius, su kuriais palaikomas reguliarus kontaktas vykdant mobilųjį darbą su jaunimu  Kupiškio rajono seniūnijose</t>
  </si>
  <si>
    <t>R-01-02-03-04-01</t>
  </si>
  <si>
    <t>Savivaldybės paremtų nevyriausybinių jaunimo organizacijų, su jaunimu dirbančių organizacijų jaunimo projektų, skaičius</t>
  </si>
  <si>
    <t>Jaunimo savanorišką tarnybą atlikusių jaunuolių skaičius (kurių išlaidas kompensuoja Savivaldybė)</t>
  </si>
  <si>
    <t>R-01-02-03-05-01</t>
  </si>
  <si>
    <t>R-01-02-03-06-01</t>
  </si>
  <si>
    <t>PROGRAMOS UŽDAVINIAI, PRIEMONĖS IR JŲ STEBĖSENOS RODIKLIAI</t>
  </si>
  <si>
    <t xml:space="preserve">2.1.2. </t>
  </si>
  <si>
    <t>2.4.4.</t>
  </si>
  <si>
    <t>2.1.2.</t>
  </si>
  <si>
    <t>1.5.1., 1.5.2.</t>
  </si>
  <si>
    <t>1.3.1 , 1.3.2, 2.2.1.</t>
  </si>
  <si>
    <t>Kupiškio rajono savivaldybėje veikiančiose sporto organizacijose sportuojančių gyventojų dalies, tenkančio 1000 gyv., santykis su šalies rodikliu (procentai); Kupiškio rajono savivaldybės teritorijoje vykusių sporto varžybų, sporto, sveikatinimo renginių ir sporto stovyklų skaičius/ dalyvių juose skaičius (vienetai/ asmenys)</t>
  </si>
  <si>
    <t>Įgyvendintų projektų pagal Kupiškio rajono savivaldybės teritorijoje veikiančių vietos veiklos grupių strategijas skaičius (vienetai); Kupiškio rajono savivaldybės teritorijoje naujai įkurtų AJE ir (arba) AJC skaičius (vienetai); Kupiškio rajono savivaldybėje veikiančių jaunimo organizacijų, su jaunimu dirbančių organizacijų ir neformalių jaunimo grupių vykdytų projektų skaičius (vienetai)</t>
  </si>
  <si>
    <t>Kupiškio rajono savivaldybės kultūros įstaigose vykusių kultūros renginių skaičius (vienetai) ir juose per metus apsilankiusių lankytojų bei dalyvių, tenkančių 1 gyventojui, skaičius (asmenys); Kupiškio rajono savivaldybės viešojoje bibliotekoje ir jos padaliniuose per metus apsilankiusių fizinių asmenų / virtualių lankytojų skaičius, tenkantis 1 gyventojui (asmenys/ vienetai); Kupiškio muziejuje ir padaliniuose per metus apsilankiusių lankytojų skaičius, tenkantis 1 gyventojui (asmenys)</t>
  </si>
  <si>
    <t>Skatinti žemės ūkį rajone ir vykdyti melioracijos darbus</t>
  </si>
  <si>
    <t>Melioracijos statinių Kupiškio rajone priežiūros ir remonto darbų vykdymas</t>
  </si>
  <si>
    <t>Vienkartinė parama ūkininkams</t>
  </si>
  <si>
    <t>Verslo ir turizmo plėtros finansavimas</t>
  </si>
  <si>
    <t>Gerinti rajono visuomenės gyvenimo sąlygas, įgyvendinant įvairių fondų remiamus viešosios infrastruktūros investicinius projektus</t>
  </si>
  <si>
    <t>Kurti ir atnaujinti kultūros ir sporto įstaigas</t>
  </si>
  <si>
    <t>PP</t>
  </si>
  <si>
    <t>12</t>
  </si>
  <si>
    <t>13</t>
  </si>
  <si>
    <t>14</t>
  </si>
  <si>
    <t>15</t>
  </si>
  <si>
    <t>Dalyvavimas „Tūkstantmečio mokyklų“  programoje</t>
  </si>
  <si>
    <t>Atsinaujinančių energijos išteklių panaudojimas visuomeninės paskirties pastatuose</t>
  </si>
  <si>
    <t>Įgyvendinti susisiekimo viešosios infrastruktūros modernizavimo projektus</t>
  </si>
  <si>
    <t>Modernizuoti vandens tiekimo ir nuotekų šalinimo sistemą</t>
  </si>
  <si>
    <t>Gyventojų būstų prijungimas prie centralizuotų nuotekų tinklų Kupiškio m.</t>
  </si>
  <si>
    <t>Didinti turistinį rajono potencialą kuriant ar modernizuojant turizmo infrastruktūrą</t>
  </si>
  <si>
    <t>Šmidto malūno su technologine įranga S. Dariaus ir S. Girėno g. 12A, Kupiškyje, tyrimų atlikimas, tvarkyba ir viešoms kultūros bei turizmo reikmėms</t>
  </si>
  <si>
    <t>10</t>
  </si>
  <si>
    <t>11</t>
  </si>
  <si>
    <t>Bendruomeninių vaikų globos namų steigimas ir vaikų dienos centrų tinklo plėtra Kupiškio rajono savivaldybėje</t>
  </si>
  <si>
    <t xml:space="preserve">Spręsti gyvenamojo būsto problemą rajone   </t>
  </si>
  <si>
    <t>Įsigyti ir prižiūrėti socialinius būstus rajone</t>
  </si>
  <si>
    <t>RP</t>
  </si>
  <si>
    <t>Užtikrinti švarią gyvenamąją aplinką, įgyvendinant įvairiais aplinkos gerinimo programas, prižiūrint atliekų tvarkymo sistemą</t>
  </si>
  <si>
    <t>Įgyvendinti rajono aplinką gerinančias priemones bei užtikrinti sklandų komunalinių paslaugų teikimą rajono gyventojams</t>
  </si>
  <si>
    <t>Aplinkos apsaugos rėmimo specialiosios programos įgyvendinimas</t>
  </si>
  <si>
    <t>Aplinkos apsaugos funkcijos organizavimas</t>
  </si>
  <si>
    <t>Želdinių priežiūra</t>
  </si>
  <si>
    <t>Viešojo  ūkio tvarkymas</t>
  </si>
  <si>
    <t>Tvarkyti rajono teritorijoje susidarančias atliekas</t>
  </si>
  <si>
    <t>Atliekų tvarkymas</t>
  </si>
  <si>
    <t>Rajono kelių ir gatvių priežiūra, remontas, kapitalinis remontas, rekonstrukcija</t>
  </si>
  <si>
    <t>Rajono gatvių apšvietimo užtikrinimas</t>
  </si>
  <si>
    <t>Infrastruktūros objektų plėtra</t>
  </si>
  <si>
    <t>Kupiškio miesto ir rajono gatvių apšvietimo tinklų rekonstrukcija</t>
  </si>
  <si>
    <t>Mažinti socialinę atskirtį rajone, įgyvendinant Savivaldybės ir valstybės socialinę politiką</t>
  </si>
  <si>
    <t>Užtikrinti būtinų socialinių paslaugų teikimą ir administravimą Kupiškio rajono gyventojams</t>
  </si>
  <si>
    <t>16</t>
  </si>
  <si>
    <t>Pirminės teisinės pagalbos teikimas</t>
  </si>
  <si>
    <t>Asmenų su sunkia negalia globa</t>
  </si>
  <si>
    <t>Šeimų socialinė priežiūra</t>
  </si>
  <si>
    <t>Krizių centro veiklos organizavimo užtikrinimas</t>
  </si>
  <si>
    <t xml:space="preserve">Socialinių paslaugų teikimas </t>
  </si>
  <si>
    <t>Ilgalaikės (trumpalaikės) socialinės globos organizavimo užtikrinimas</t>
  </si>
  <si>
    <t>Kupiškio rajono šv. Kazimiero vaikų globos namų veiklos organizavimo užtikrinimas</t>
  </si>
  <si>
    <t xml:space="preserve">Vaikų globos kitų savivaldybių įstaigose finansavimas </t>
  </si>
  <si>
    <t>Kompleksinės pagalbos vaikui ir šeimai paslaugų teikimas</t>
  </si>
  <si>
    <t>Neinstitucinė vaikų globa (šeimynų, globos centro paslaugos, finansinė parama globėjams)</t>
  </si>
  <si>
    <t xml:space="preserve">Socialinė žmonių su negalia reabilitacija </t>
  </si>
  <si>
    <t>Savarankiško gyvenimo namų veiklos organizavimas</t>
  </si>
  <si>
    <t>Vaikų dienos socialinė priežiūra</t>
  </si>
  <si>
    <t>Asmeninė pagalba</t>
  </si>
  <si>
    <t xml:space="preserve">Teikti piniginę socialinę paramą </t>
  </si>
  <si>
    <t>Laidojimo pašalpų administravimas ir mokėjimas</t>
  </si>
  <si>
    <t>Būsto išlaikymo išlaidų administravimas ir mokėjimas</t>
  </si>
  <si>
    <t>Kompensacijų  nepriklausomybės gynėjams ir asmenims, sužalotiems atliekant būtinąją karinę tarnybą, mokėjimo išlaidos</t>
  </si>
  <si>
    <t>Socialinių pašalpų administravimas ir mokėjimas</t>
  </si>
  <si>
    <t>Socialinės paramos valdymas</t>
  </si>
  <si>
    <t>Kredito, paimto daugiabučiam namui atnaujinti, ir palūkanų apmokėjimas</t>
  </si>
  <si>
    <t>Būsto išlaikymo išlaidų kompensacijos</t>
  </si>
  <si>
    <t>Socialinės pašalpos</t>
  </si>
  <si>
    <t>Socialinė parama mokiniams</t>
  </si>
  <si>
    <t>Laidojimo pašalpos</t>
  </si>
  <si>
    <t xml:space="preserve">Transporto lengvatos </t>
  </si>
  <si>
    <t>Socialinės paramos išmokos ir jų mokėjimo išlaidos</t>
  </si>
  <si>
    <t xml:space="preserve">Būsto įsigijimas ir remontas </t>
  </si>
  <si>
    <t>Socialinė pagalba nuo karo Ukrainoje nukentėjusiems asmenims ir pabėgeliams</t>
  </si>
  <si>
    <t>Sudaryti palankias visuomenės sveikatos priežiūros sąlygas Kupiškio rajone</t>
  </si>
  <si>
    <t>Užtikrinti sveikatos paslaugų teikimą, jų kokybę, sklaidą</t>
  </si>
  <si>
    <t>Viduriniojo medicinos personalo paslaugų dalinis finansavimas</t>
  </si>
  <si>
    <t>Bendros paskirties ligoninių paslaugų dalinis finansavimas</t>
  </si>
  <si>
    <t>Visuomenės sveikatos priežiūros paslaugų teikimas</t>
  </si>
  <si>
    <t>Sveikatos priežiūros įstaigų audito atlikimas</t>
  </si>
  <si>
    <t>Finansinės paramos gydytojams teikimas</t>
  </si>
  <si>
    <t>Visuomenės sveikatos rėmimo specialioji programa</t>
  </si>
  <si>
    <t>Neveiksnių asmenų būklės peržiūrėjimas</t>
  </si>
  <si>
    <t>Planuojami 2025-ųjų m. asignavimai ir kitos lėšos</t>
  </si>
  <si>
    <t>Užtikrinti efektyvų Savivaldybės darbo organizavimą bei savivaldos teisių įgyvendinimą</t>
  </si>
  <si>
    <t>Efektyviai vykdyti savivaldybės vietos valdžios ir viešojo administravimo funkcijas</t>
  </si>
  <si>
    <t>Savivaldybės administracijos  ir jos padalinių veiklos organizavimas, administracinės naštos mažinimas</t>
  </si>
  <si>
    <t>Savialdybės tarybos veiklos organizavimas</t>
  </si>
  <si>
    <t>Kontrolės ir audito tarnybos veiklos organizavimas</t>
  </si>
  <si>
    <t>Seimo narių priimamojo išlaikymas</t>
  </si>
  <si>
    <t>Savivaldybių asociacijos metinis mokestis</t>
  </si>
  <si>
    <t>Turto inventorizacija, teisinė registracija</t>
  </si>
  <si>
    <t>Savivaldybės mero rezervas</t>
  </si>
  <si>
    <t>Viešosios tvarkos užtikrinimas</t>
  </si>
  <si>
    <t xml:space="preserve">Informacijos viešinimas </t>
  </si>
  <si>
    <t xml:space="preserve">Keleivių vežimo viešuoju transportu užtikrinimas  </t>
  </si>
  <si>
    <t>Pagalbos priemonių nukentėjusiems subjektams užtikrinimas</t>
  </si>
  <si>
    <t>Savivaldybei priskirtų archyvinių dokumentų tvarkymas</t>
  </si>
  <si>
    <t>Gyventojų registro tvarkymas ir duomenų teikimas valstybės registrams</t>
  </si>
  <si>
    <t xml:space="preserve">Suteiktos valstybės pagalbos ir nereikšmingos (de minimis) pagalbos registrui duomenų teikimas </t>
  </si>
  <si>
    <t>Jaunimo teisių apsauga</t>
  </si>
  <si>
    <t>Valstybinės kalbos vartojimo ir taisyklingumo kontrolė</t>
  </si>
  <si>
    <t>Civilinės būklės aktų registravimas</t>
  </si>
  <si>
    <t>Valstybės turto valdymas</t>
  </si>
  <si>
    <t>Gyvenamosios vietos deklaravimas</t>
  </si>
  <si>
    <t>Dalyvavimas rengiant ir vykdant mobilizaciją, demobilizaciją, priimančios šalies paramą</t>
  </si>
  <si>
    <t>Civilinės saugos organizavimas</t>
  </si>
  <si>
    <t>Žemės ūkio funkcijų vykdymas</t>
  </si>
  <si>
    <t>Priešgaisrinės saugos organizavimas</t>
  </si>
  <si>
    <t>Savivaldybės dalyvavimas rengiant ir įgyvendinant užimtumo didinimo programas</t>
  </si>
  <si>
    <t>Ekonomiškai pamatuotai valdyti Savivaldybės finansinius ir kitus įsipareigojimus</t>
  </si>
  <si>
    <t>Savivaldybės skolos valdymas</t>
  </si>
  <si>
    <t>2024-2026 METŲ STRATEGINIO VEIKLOS PLANO PROGRAMŲ IŠLAIDŲ SUVESTINĖ (tūkst. Eur)</t>
  </si>
  <si>
    <t>1.3.1.</t>
  </si>
  <si>
    <t>1.2.1., 1.2.2.</t>
  </si>
  <si>
    <t>2.1.1., 2.1.2.</t>
  </si>
  <si>
    <t>1.3.2., 2.2.1., 2.2.2.</t>
  </si>
  <si>
    <t>1.4.1.</t>
  </si>
  <si>
    <t>1.1.3., 1.5.2., 3.4.2.</t>
  </si>
  <si>
    <t>3.2.2., 3.3.1, 3.3.2</t>
  </si>
  <si>
    <t>3.1.1.</t>
  </si>
  <si>
    <t>3.2.1.</t>
  </si>
  <si>
    <t>1.3.1., 1.3.2.</t>
  </si>
  <si>
    <t>2.3.1., 2.3.2., 2.3.3., 2.3.4., 2.4.1., 2.4.2., 2.4.3.</t>
  </si>
  <si>
    <t>2.3.2., 2.3.4.</t>
  </si>
  <si>
    <t>3.3.2., 3.4.1., 3.4.2.</t>
  </si>
  <si>
    <t>3.3.1.</t>
  </si>
  <si>
    <t>3.1.1., 3.1.2., 3.2.2.</t>
  </si>
  <si>
    <t>2.3.2., 2.3.3., 2.3.4</t>
  </si>
  <si>
    <t>2.4.2., 2.4.3.</t>
  </si>
  <si>
    <t>1.4.1., 1.4.2., 2.5.1.</t>
  </si>
  <si>
    <t>Verslumo lygio (veikiančių mažų ir vidutinių įmonių skaičius, tenkantis 1000 gyventojų) pokytis (palyginti su ankstesniais metais)</t>
  </si>
  <si>
    <t>E-02-02-01-01</t>
  </si>
  <si>
    <t xml:space="preserve">Turistų skaičiaus rajone (palyginti su ankstesniais metais), pokytis, </t>
  </si>
  <si>
    <t>E-02-03-08-01</t>
  </si>
  <si>
    <t>R-02-01-01-01-01</t>
  </si>
  <si>
    <t>Atnaujintų melioracijos sistemų dalis tarp visų melioracijos sistemų</t>
  </si>
  <si>
    <t>Sumažėjęs socialinio būsto laukiančių asmenų skaičius (palyginti su ankstesniais metais)</t>
  </si>
  <si>
    <t>R-02-04-01-01-01</t>
  </si>
  <si>
    <t>Kadastrinių vietovių, kuriose vykdyti melioracijos statinių priežiūra ir remontas, skaičius</t>
  </si>
  <si>
    <t>R-02-01-01-04-01</t>
  </si>
  <si>
    <t>R-02-02-01-01-01</t>
  </si>
  <si>
    <t>Konsultuotų verslininkų (ūkio subjektų) skaičius</t>
  </si>
  <si>
    <t>Finansinę paramą gavusių ūkio subjektų skaičius</t>
  </si>
  <si>
    <t>R-02-02-01-01-02</t>
  </si>
  <si>
    <t>R-02-02-01-01-03</t>
  </si>
  <si>
    <t>Pastatytų, rekonstruotų ir suremontuotų kultūros ir sporto paskirties objektų skaičius</t>
  </si>
  <si>
    <t>R-02-03-01-01</t>
  </si>
  <si>
    <t>Rekonstruotų ir suremontuotų švietimo ir jaunimo užimtumo paskirties objektų skaičius</t>
  </si>
  <si>
    <t>R-02-03-02-01</t>
  </si>
  <si>
    <t>Įgyvendinamų viešojo administravimo gerinimo projektų skaičius</t>
  </si>
  <si>
    <t>R-02-03-03-01</t>
  </si>
  <si>
    <t>Sutvarkytų viešųjų erdvių skaičius</t>
  </si>
  <si>
    <t>R-02-03-04-01</t>
  </si>
  <si>
    <t>R-02-03-04-02</t>
  </si>
  <si>
    <t>Įgyvendintų vietos projektų skaičius</t>
  </si>
  <si>
    <t>ha</t>
  </si>
  <si>
    <t>R-02-03-05-01</t>
  </si>
  <si>
    <t>R-02-03-05-02</t>
  </si>
  <si>
    <t>Rekonstruotų gatvių ilgis</t>
  </si>
  <si>
    <t>km</t>
  </si>
  <si>
    <t>R-02-03-06-01</t>
  </si>
  <si>
    <t>R-02-03-06-02</t>
  </si>
  <si>
    <t>Įrengtų naujų vandentiekio tinklų ilgis</t>
  </si>
  <si>
    <t>R-02-03-07-01</t>
  </si>
  <si>
    <t>R-02-03-07-02</t>
  </si>
  <si>
    <t>Įrengtų naujų nuotekų šalinimo tinklų ilgis</t>
  </si>
  <si>
    <t>Rekonstruotų ir pritaikytų turizmui objektų skaičius</t>
  </si>
  <si>
    <t>R-02-03-09-01</t>
  </si>
  <si>
    <t>R-02-03-09-02</t>
  </si>
  <si>
    <t>Aplinkos oro kokybė, neviršijanti didžiausių leistinų koncentracijų (≥ 1)</t>
  </si>
  <si>
    <t xml:space="preserve">Kelių eismo įvykių skaičiaus pokytis rajone (palyginti su ankstesniais metais), </t>
  </si>
  <si>
    <t>E-03-02-01-01</t>
  </si>
  <si>
    <t>Aplinkos apsaugos rėmimo specialiajai programai įgyvendinti numatomų skirti lėšų pokytis (palyginti su ankstesniais metais)</t>
  </si>
  <si>
    <t>R-03-01-01-01-01</t>
  </si>
  <si>
    <t>R-03-01-01-04-01</t>
  </si>
  <si>
    <t>Komunalinėms paslaugoms numatomų skirti lėšų pokytis (palyginti su ankstesniais metais)</t>
  </si>
  <si>
    <t>Savivaldybės gatvių apšvietimui skiriamų lėšų pokytis (palyginti su ankstesniais metais)</t>
  </si>
  <si>
    <t>R-03-02-01-02-01</t>
  </si>
  <si>
    <t>R-03-02-01-01-01</t>
  </si>
  <si>
    <t>Priemonių, įgyvendintų iš rajono aplinkos apsaugos specialiosios programos, skaičius</t>
  </si>
  <si>
    <t>R-03-01-01-01-02</t>
  </si>
  <si>
    <t>Šienaujamų Kupiškio miesto teritorijų plotas</t>
  </si>
  <si>
    <t>R-03-01-01-03-01</t>
  </si>
  <si>
    <t>Pašalintų praradusių savo vertę, keliančių pavojų medžių skaičius</t>
  </si>
  <si>
    <t>R-03-01-01-03-02</t>
  </si>
  <si>
    <t>Prižiūrimų kapinių skaičius</t>
  </si>
  <si>
    <t>R-03-01-01-05-01</t>
  </si>
  <si>
    <t>Viešosios komunalinių atliekų tvarkymo paslaugos prieinamumas (paslaugos gavėjų dalis nuo visų gyventojų skaičiaus)</t>
  </si>
  <si>
    <t>E-03-01-01-01</t>
  </si>
  <si>
    <t>R-03-01-02-01</t>
  </si>
  <si>
    <t>R-03-01-02-01-01</t>
  </si>
  <si>
    <t>Surinktų atliekų kiekio pokytis (palyginti su ankstesniais metais)</t>
  </si>
  <si>
    <t>Už atliekų tvarkymą iš gyventojų ir ūkio subjektų surinktų lėšų pokytis (palyginti su ankstesniais metais)</t>
  </si>
  <si>
    <t>R-03-01-02-01-02</t>
  </si>
  <si>
    <t>R-03-02-01-01-02</t>
  </si>
  <si>
    <t>Įrengtų kelio ženklų ir eismo saugumo priemonių skaičius</t>
  </si>
  <si>
    <t>Įgyvendintų apšvietimo tinklų rekonstrukcijos projektų skaičius</t>
  </si>
  <si>
    <t>R-03-02-01-09-01</t>
  </si>
  <si>
    <t>Patenkintų prašymų socialinėms paslaugoms dalis nuo bendro pateiktų prašymų skaičiaus, proc., duomenis išskiriant pagal lytį ir siekiant užtikrinti proporcingą paslaugų suteikimą tiek moterims, tiek vyrams</t>
  </si>
  <si>
    <t>Socialinės priežiūros paslaugas gavusių šeimų, patyrusių socialinę riziką, skaičiaus (palyginti su ankstesniais metais), pokytis</t>
  </si>
  <si>
    <t>Socialinę paramą gaunančių asmenų skaičiaus (palyginti su ankstesniais metais), pokytis</t>
  </si>
  <si>
    <t>R-02-04-01-01</t>
  </si>
  <si>
    <t>Bendrąsias socialines paslaugas gaunančių gyventojų dalis, palyginti su prašymus pateikusiais asmenimis</t>
  </si>
  <si>
    <t>Vidutinė laukimo eilėje nuo pagalbos į namus paslaugos paskyrimo  asmenims iki jos gavimo trukmė, dienų skaičius</t>
  </si>
  <si>
    <t>Vienam gyventojui vidutiniškai tenkantis apsilankymų skaičius poliklinikose ir ambulatorijose</t>
  </si>
  <si>
    <t>Socialinės globos paslaugų asmens namuose gavėjų skaičius, siekiant užtikrinti proporcingą paslaugų suteikimą tiek moterims, tiek vyrams</t>
  </si>
  <si>
    <t>Socialinės priežiūros (pagalbos į namus) paslaugų gavėjų skaičius, siekiant užtikrinti proporcingą paslaugų suteikimą tiek moterims, tiek vyrams</t>
  </si>
  <si>
    <t>Socialinės globos paslaugas gaunančių senyvo amžiaus ir neįgalių asmenų skaičius (Kupiškio socialinių paslaugų centro Stacionarių socialinių paslaugų padalinys Subačiaus m.), siekiant užtikrinti proporcingą paslaugų suteikimą tiek moterims, tiek vyrams</t>
  </si>
  <si>
    <t>Asmeninės pagalbos paslaugų gavėjų skaičius, siekiant užtikrinti proporcingą paslaugų suteikimą tiek moterims, tiek vyrams</t>
  </si>
  <si>
    <t xml:space="preserve">Išnagrinėtų Neveiksnių asmenų būklės peržiūrėjimo komisijos inicijuotų asmens būklės peržiūrėjimo bylų skaičius </t>
  </si>
  <si>
    <t>R-04-02-01-08-01</t>
  </si>
  <si>
    <t>Socialinės globos paslaugas gaunančių vaikų skaičius bendruomeniniuose vaikų globos namuose</t>
  </si>
  <si>
    <t xml:space="preserve">Socialinės globos paslaugas gaunančių vaikų skaičius (šeimynose) </t>
  </si>
  <si>
    <t>Etatų teikti socialinės priežiūros paslaugas šeimoms skaičius</t>
  </si>
  <si>
    <t>E-04-01-01-01</t>
  </si>
  <si>
    <t>E-04-01-01-02</t>
  </si>
  <si>
    <t>R-04-01-01-04-01</t>
  </si>
  <si>
    <t>R-04-01-01-06-01</t>
  </si>
  <si>
    <t>R-04-01-01-06-02</t>
  </si>
  <si>
    <t>R-04-01-01-06-03</t>
  </si>
  <si>
    <t>R-04-01-01-06-04</t>
  </si>
  <si>
    <t>R-04-01-01-07-01</t>
  </si>
  <si>
    <t>R-04-01-01-07-02</t>
  </si>
  <si>
    <t>R-04-01-01-09-01</t>
  </si>
  <si>
    <t>R-04-01-01-10-01</t>
  </si>
  <si>
    <t>R-04-01-01-12-01</t>
  </si>
  <si>
    <t>R-04-01-01-16-01</t>
  </si>
  <si>
    <t>E-04-01-02-01</t>
  </si>
  <si>
    <t>R-04-02-01-01</t>
  </si>
  <si>
    <t>R-04-01-01-06-05</t>
  </si>
  <si>
    <t>Socialinių darbuotojų etatų skaičius seniūnijose</t>
  </si>
  <si>
    <t>Socialinių darbuotojų etatų skaičius Kupiškio miesto teritorijoje</t>
  </si>
  <si>
    <t>Socialines paslaugas Savarankiško gyvenimo namuose gavusių asmenų  skaičius</t>
  </si>
  <si>
    <t>R-04-01-01-14-01</t>
  </si>
  <si>
    <t>Vaikų dienos socialinę priežiūrą gaunančių vaikų skaičius</t>
  </si>
  <si>
    <t>R-04-01-01-15-01</t>
  </si>
  <si>
    <t>Moksleivių, gaunančių nemokamą maitinimą ir (arba) aprūpinimą mokinio reikmenimis, skaičius</t>
  </si>
  <si>
    <t>R-04-01-02-09-01</t>
  </si>
  <si>
    <t>Vidutiniškai per mėnesį dėl socialinių išmokų aptarnautas gyventojų skaičius</t>
  </si>
  <si>
    <t>R-04-01-02-08-01</t>
  </si>
  <si>
    <t>Laukiančiųjų gyvenamojo būsto eilėje asmenų skaičius</t>
  </si>
  <si>
    <t>R-04-01-02-14-01</t>
  </si>
  <si>
    <t>Visuomenės sveikatos rėmimo specialiosios programos įgyvendinimas</t>
  </si>
  <si>
    <t>R-04-02-01-07-01</t>
  </si>
  <si>
    <t>Kupiškio rajono savivaldybėje veikiančių ekologinių ūkių skaičius (vienetai); Kupiškio rajono savivaldybės augalininkystės ir gyvulininkystės produkcijos santykis (procentai); Naujai įkurtų alternatyvių žemės ūkio veiklai verslų Kupiškio rajono savivaldybės kaimo teritorijose skaičius per laikotarpį (vienetai)</t>
  </si>
  <si>
    <t>Įgyvendintų projektų, kurių metu atnaujinta ir (arba) įrengta infrastruktūra Kupiškio rajono savivaldybės kultūros įstaigose, skaičius (vienetai)Įgyvendintų projektų, kurių metu atnaujinta ir (arba) įrengta sporto/ sveikatingumo infrastruktūra Kupiškio rajono savivaldybėje, skaičius (vienetai)</t>
  </si>
  <si>
    <t xml:space="preserve">Įgyvendintų projektų, kurių metu atnaujinta ir (arba) įrengta infrastruktūra Kupiškio rajono savivaldybės švietimo įstaigose, skaičius (vienetai) </t>
  </si>
  <si>
    <t>Galimybių pateikti prašymus elektroniniu būdu Kupiškio rajono savivaldybės administracijoje dalis nuo Savivaldybės administracijos teikiamų visų paslaugų skaičiaus (procentas)</t>
  </si>
  <si>
    <t>Įgyvendintų projektų pagal Kupiškio rajono savivaldybės teritorijoje veikiančių vietos veiklos grupių strategijas skaičius (vienetai)</t>
  </si>
  <si>
    <t>Teršalų, išmestų į aplinkos orą, tenkančių 1 gyventojui, Kupiškio rajono savivaldybėje dalies santykis su šalies rodikliu (procentai)</t>
  </si>
  <si>
    <t>Kupiškio rajono savivaldybės vietinės reikšmės kelių su patobulinta danga dalies bendrame kelių ilgyje santykis su šalies rodikliu (procentai)</t>
  </si>
  <si>
    <t>Kupiškio rajono gyventojų, prisijungusių prie vandens tiekimo tinklų, dalis nuo gyventojų skaičiaus aglomeracijose, viršijančiose 2000 GE skaičiaus (procentai); Kupiškio rajono gyventojų, prisijungusių prie nuotekų surinkimo tinklų, dalis nuo gyventojų skaičiaus aglomeracijose, viršijančiose 2000 GE skaičiaus (procentai)</t>
  </si>
  <si>
    <t>Kupiškio rajono savivaldybėje naujai sutvarkytų, įrengtų ir pritaikytų lankymui savivaldybės kultūros ir gamtos paveldo objektų bei teritorijų skaičius (vienetai)</t>
  </si>
  <si>
    <t>R-02-03-08-02</t>
  </si>
  <si>
    <t>Kupiškio rajono savivaldybės materialinių investicijų, tenkančių 1-am gyventojui, santykis su šalies rodikliu (procentai); Kupiškio rajono savivaldybės verslumo lygio  rodiklio santykis su šalies rodikliu (procentai); Kupiškio rajono savivaldybėje apsilankiusių užsienio turistų skaičiaus dalis nuo visų apsilankiusių turistų skaičiaus (procentas)</t>
  </si>
  <si>
    <t>Įgyvendintų projektų, kurių metu atnaujinta ir (arba) įrengta infrastruktūra Kupiškio rajono savivaldybės socialines paslaugas teikiančiose įstaigose ir (arba) organizacijose, skaičius (vienetai)</t>
  </si>
  <si>
    <t xml:space="preserve">Kupiškio rajono savivaldybėje socialinį būstą gavusių asmenų (šeimų) vidutinė laukimo Savivaldybės eilėje trukmė (metai) </t>
  </si>
  <si>
    <t xml:space="preserve">Teršalų, išmestų į aplinkos orą, tenkančių 1 gyventojui, Kupiškio rajono savivaldybėje dalies santykis su šalies rodikliu (procentai); </t>
  </si>
  <si>
    <t>Rūšiuojamų komunalinių atliekų dalis Kupiškio rajono savivaldybėje nuo viso surinktų atliekų kiekio per metus (procentai); Perdirbtų/ iš naujo panaudotų komunalinių atliekų dalies Kupiškio rajono savivaldybėje nuo viso surinktų atliekų kiekio per metus santykis su šalies rodikliu (procentai)</t>
  </si>
  <si>
    <t xml:space="preserve">Kupiškio rajono savivaldybės vietinės reikšmės kelių su patobulinta danga dalies bendrame kelių ilgyje santykis su šalies rodikliu (procentai); Kupiškio rajono savivaldybėje  įrengtų ir (arba) atnaujintų dviračių ir/ ar pėsčiųjų takų ir/ar trasų ilgis (kilometrai); Kupiškio rajono savivaldybės teritorijoje įrengtų energiją taupančių šviestuvų dalis nuo bendro šviestuvų skaičiaus (procentai); </t>
  </si>
  <si>
    <t>Vaikų, kuriems per metus Kupiškio rajono savivaldybėje nustatyta globa (rūpyba) skaičius (asmenys); Kupiškio rajono savivaldybėje per metus socialines paslaugas asmens namuose gavusių asmenų (gavėjų) skaičius (asmenys)</t>
  </si>
  <si>
    <t>Prisirašiusiųjų asmenų prie Kupiškio rajono savivaldybės teritorijoje veikiančių sveikatos priežiūros įstaigų dalis nuo bendro gyventojų skaičiaus (procentai); Kupiškio rajono savivaldybės vidutinės tikėtinos gyvenimo trukmės santykis su šalies rodikliu (procentai)</t>
  </si>
  <si>
    <t>Kupiškio rajono savivaldybės gerovės indekso santykis su mažųjų savivaldybių gerovės indekso vidurkiu (procentai)</t>
  </si>
  <si>
    <t>Prašymų, į kuriuos atsakymai asmenims pateikti per įstatymais nustatytus terminus, dalis tarp visų gautų prašymų</t>
  </si>
  <si>
    <t>E-05-01-01-01</t>
  </si>
  <si>
    <t>99.9</t>
  </si>
  <si>
    <t>Savivaldybės biudžeto lėšų dalis, skirta Savivaldybės valdymui ir pagrindinių funkcijų vykdymui</t>
  </si>
  <si>
    <t>Gyventojų prašymų nagrinėjimo vidutinė trukmė, dienomis</t>
  </si>
  <si>
    <t>dienos</t>
  </si>
  <si>
    <t>Asmenų, gavusių užimtumo skatinimo ir motyvavimo paslaugas, skaičius</t>
  </si>
  <si>
    <t>Parengtų atsakymų į gyventojų paklausimus skaičius</t>
  </si>
  <si>
    <t>R-05-01-01-01</t>
  </si>
  <si>
    <t>R-05-01-01-02</t>
  </si>
  <si>
    <t>R-05-01-01-02-01</t>
  </si>
  <si>
    <t>Valstybės tarnautojų skaičius, siekiant užtikrinti vienodas įsidarbinimo ir darbo sąlygas tiek vyrams, tiek moterims</t>
  </si>
  <si>
    <t>R-05-01-01-02-02</t>
  </si>
  <si>
    <t>Darbuotojų, dirbančių pagal darbo sutartis, etatų skaičius, siekiant užtikrinti vienodas įsidarbinimo ir darbo sąlygas tiek vyrams, tiek moterims</t>
  </si>
  <si>
    <t>R-05-01-01-02-03</t>
  </si>
  <si>
    <t>etatai</t>
  </si>
  <si>
    <t>Parengtų Savivaldybės norminių teisės aktų veiklos klausimais skaičius</t>
  </si>
  <si>
    <t>Inventorizuoto turto vienetų skaičius</t>
  </si>
  <si>
    <t>R-05-01-01-07-01</t>
  </si>
  <si>
    <t>Įregistruoto turto vienetų skaičius</t>
  </si>
  <si>
    <t>R-05-01-01-07-02</t>
  </si>
  <si>
    <t>R-05-01-01-03-01</t>
  </si>
  <si>
    <t>R-05-01-01-02-04</t>
  </si>
  <si>
    <t>Savivaldybės teikiamų 3–4 lygio elektroninių viešųjų paslaugų skaičius</t>
  </si>
  <si>
    <t>R-05-01-01-02-05</t>
  </si>
  <si>
    <t>Savivaldybei pavaldžių įstaigų, kuriose įdiegta dokumentų valdymo sistema, skaičius</t>
  </si>
  <si>
    <t>Administracinę naštą mažinančių pakeistų teisės aktų skaičius</t>
  </si>
  <si>
    <t>R-05-01-01-01-01</t>
  </si>
  <si>
    <t>Peržiūrėtų teisės aktų ir kitų dokumentų, reglamentuojančių informacinių sistemų naudojimą (atsisakant spausdinimų) skaičius</t>
  </si>
  <si>
    <t>R-05-01-01-02-06</t>
  </si>
  <si>
    <t>Rezultatų  apie administracinės naštos mažinimo vykdymą paskelbimo Savivaldybės internetiniame portale skaičius per metus</t>
  </si>
  <si>
    <t>R-05-01-01-12-01</t>
  </si>
  <si>
    <t>Organizuotų jaunimui veiklų, renginių skaičius</t>
  </si>
  <si>
    <t>R-05-01-02-04-01</t>
  </si>
  <si>
    <t>Įregistruotų civilinės būklės aktų skaičius</t>
  </si>
  <si>
    <t>R-05-01-02-06-01</t>
  </si>
  <si>
    <t>Išduotų archyvinių pažymų ir archyvinių dokumentų kopijų skaičius</t>
  </si>
  <si>
    <t>R-05-01-02-01-01</t>
  </si>
  <si>
    <t>Surengtų Kupiškio rajono savivaldybės tarybos posėdžių skaičius</t>
  </si>
  <si>
    <t>R-05-01-01-01-02</t>
  </si>
  <si>
    <t>Atliktų patikrinimų dėl valstybinės kalbos vartojimo ir taisyklingumo Savivaldybės įmonėse, įstaigose ir organizacijose skaičius</t>
  </si>
  <si>
    <t>R-05-01-02-05-01</t>
  </si>
  <si>
    <t>Atliktų civilinės saugos būklės patikrinimų Savivaldybės ūkio subjektuose skaičius</t>
  </si>
  <si>
    <t>R-05-01-02-10-01</t>
  </si>
  <si>
    <t>Naujai užregistruotų ir atnaujintų duomenų žemės ūkio ir kaimo valdų registre skaičius</t>
  </si>
  <si>
    <t>R-05-01-02-11-01</t>
  </si>
  <si>
    <t>Žemės ūkio subjektams suteiktų konsultacijų skaičius</t>
  </si>
  <si>
    <t>R-05-01-02-11-02</t>
  </si>
  <si>
    <t>Finansinių įsipareigojimų vykdymas laiku</t>
  </si>
  <si>
    <t>R-05-01-03-01-01</t>
  </si>
  <si>
    <t>1.1. Savivaldybės biudžeto lėšos (nuosavos, be ankstesnių metų likučio) (B)</t>
  </si>
  <si>
    <t>1.5. Skolintos lėšos (P)</t>
  </si>
  <si>
    <t>1.6. Ankstesnių metų likučiai (L)</t>
  </si>
  <si>
    <t>2. Kiti šaltiniai (Europos Sąjungos finansinė parama projektams įgyvendinti ir kitos teisėtai gautos lėšos, nurodant atskirus šaltinius) (FP)</t>
  </si>
  <si>
    <t>Iš jų: regioninių pažangos priemonių lėšos (RP)</t>
  </si>
  <si>
    <t>Finansinę paramą gavusių ūkininkų ūkių skaičius</t>
  </si>
  <si>
    <t>Sukurtų viešinimo priemonių (video reportažų, straipsnių, lankstinukų, knygų  ir kt.), reprezentuojančių Kupiškio rajoną skaičius</t>
  </si>
  <si>
    <t>Plėtoti verslą, skatinti atvykstamąjį turizmą, tarptautinį bendradarbiavimą</t>
  </si>
  <si>
    <t>Didinti turizmo paslaugų prieinamumą, skatinti verslo plėtrą</t>
  </si>
  <si>
    <t xml:space="preserve">Sudaryti palankias sąlygas Kupiškio rajono gyventojams užsiimti žemės ūkio veikla </t>
  </si>
  <si>
    <t>Savivaldybės įstaigų Sporto rėmimo fondo lėšomis finansuojami projektai</t>
  </si>
  <si>
    <t>R-02-03-01-01-01</t>
  </si>
  <si>
    <t>Įgyvendintų projektų skaičius</t>
  </si>
  <si>
    <t>Kupiškio vaikų lopšelio-darželio „Obelėlė“ pastato  P. Mažylio g. 16, Kupiškyje, modernizavimas siekiant padidinti pastato energinį efektyvumą</t>
  </si>
  <si>
    <t>R-02-03-02-05-01</t>
  </si>
  <si>
    <t xml:space="preserve">Modernizuotų ugdymo įstaigų pastatų skaičius </t>
  </si>
  <si>
    <t>R-02-03-02-15-01</t>
  </si>
  <si>
    <t xml:space="preserve">Savivaldybės bendrojo ugdymo mokyklų 1-10 kl. mokinių,  tinklaveikos būdu dalyvavusių Inovatyvaus ugdymo centro organizuotose ugdomosiose veiklose,  dalis (proc.) </t>
  </si>
  <si>
    <t>Užtikrinti efektyvų savivaldos darbą keliant Savivaldybės administracijoje dirbančių asmenų darbinę kvalifikaciją, diegiant ir plečiant skaitmeninius sprendimus</t>
  </si>
  <si>
    <t>Kupiškio ir Subačiaus miestų miškų sklypų suformavimas ir įregistravimas nekilnojamojo turto registre</t>
  </si>
  <si>
    <t>R-02-03-03-01-01</t>
  </si>
  <si>
    <t>Įregistruotų miškų plotas</t>
  </si>
  <si>
    <t>Atviros ekosistemos atsiskaitymams negrynaisiais pinigais bendrojo ugdymo įstaigų valgyklose kūrimas</t>
  </si>
  <si>
    <t>R-02-03-03-02-01</t>
  </si>
  <si>
    <t>Įdiegtų atviros ekosistemos atsiskaitymams negrynaisiais pinigais bendrojo ugdymo įstaigų valgyklose skaičius</t>
  </si>
  <si>
    <t>Panevėžio apskrities Kupiškio ir Pasvalio rajonų unikalios skaitmeninės kapinių duomenų bazės sukūrimas, jos atvėrimas gyventojams ir laidojimo viešųjų paslaugų bei duomenų administravimo procesų skaitmeninimas</t>
  </si>
  <si>
    <t>R-02-03-03-03-01</t>
  </si>
  <si>
    <t>Įdiegta Kupiškio rajono savivaldybėje esančių kapinių skaitmenizavimo informacinė sistema</t>
  </si>
  <si>
    <t xml:space="preserve">Sudaryti palankias sąlygas gyvenimui, darbui ir poilsiui Savivaldybėje, kompleksiškai įgyvendinant viešosios infrastruktūros modernizavimo projektus       </t>
  </si>
  <si>
    <t>Kupiškio rajono 2024–2029 metų vietos plėtros strategijos įgyvendinimo lėšomis iš dalies finansuojami projektai</t>
  </si>
  <si>
    <t>R-02-03-04-05-01</t>
  </si>
  <si>
    <t>Sukurtų naujų viešųjų paslaugų skaičius</t>
  </si>
  <si>
    <t>Skatinti tvaresnę aplinką ir efektyvų  išteklių naudojimą bei gerinti aplinkos būklę</t>
  </si>
  <si>
    <t>Komunalinių atliekų tvarkymo sistemos plėtra</t>
  </si>
  <si>
    <t>R-02-03-05-03-01</t>
  </si>
  <si>
    <t>R-02-03-05-06-01</t>
  </si>
  <si>
    <t>Įrengtų fotoelektrinių galingumas</t>
  </si>
  <si>
    <t>kWh</t>
  </si>
  <si>
    <t>Sąvartynuose šalinamų komunalinių atliekų dalis</t>
  </si>
  <si>
    <t>Miesto ir priemiestinio viešojo transporto priemonių parko atnaujinimas Kupiškio rajono savivaldybėje</t>
  </si>
  <si>
    <t>R-02-03-06-01-01</t>
  </si>
  <si>
    <t>Įsigytų naujų elektra varomų autobusų skaičius</t>
  </si>
  <si>
    <t>Prie nuotekų tinklų prijungtų būstų skaičius</t>
  </si>
  <si>
    <t>R-02-03-08-06-01</t>
  </si>
  <si>
    <t>Mažinti socialinę atskirtį, didinti socialinių paslaugų ir sveikatos priežiūros bei  ilgalaikės priežiūros paslaugų prieinamumą, rezultatyvumą ir tvarumą</t>
  </si>
  <si>
    <t>R-02-03-09-07-01</t>
  </si>
  <si>
    <t xml:space="preserve">Investicijas gavę socialinių paslaugų infrastruktūros objektai </t>
  </si>
  <si>
    <t xml:space="preserve">Padidėjęs socialinių paslaugų prieinamumas, sukuriant naujas paslaugas ar padidinant esamų prieinamumą </t>
  </si>
  <si>
    <t>Įgyvendinti formalųjį ir neformalųjį mokinių ir suaugusiųjų švietimą</t>
  </si>
  <si>
    <t>Pagrindinio ugdymo pasiekimų patikrinimo metu bent pagrindinį mokymosi pasiekimų lygį pasiekusių mokinių dalis (lietuvių k., matematika)</t>
  </si>
  <si>
    <t xml:space="preserve">Atnaujintų edukacinių erdvių, skirtų ikimokykliniam ir priešmokykliniam ugdymui, skaičius </t>
  </si>
  <si>
    <t>Mokinių, gavusių Pagrindinio išsilavinimo pažymėjimus, dalis</t>
  </si>
  <si>
    <t>Abiturientų, gavusių Brandos atestatus, dalis</t>
  </si>
  <si>
    <t>Švietimo pagalbos tarnybos veiklos užtikrinimas</t>
  </si>
  <si>
    <t>Švietimo pagalbą gaunančių mokinių dalis</t>
  </si>
  <si>
    <t>R-01-01-01-08-01</t>
  </si>
  <si>
    <t>Organizuotų profesinių švenčių per metus skaičius</t>
  </si>
  <si>
    <t>R-01-01-01-09-01</t>
  </si>
  <si>
    <t>Asmeninę finansinę paskatą gavusių mokytojų skaičius</t>
  </si>
  <si>
    <t>Padėti vaikams ir jaunimui siekti prasmingo asmeninio ir visuomeninio gyvenimo tikslų</t>
  </si>
  <si>
    <t>Savivaldybės biudžeto lėšomis finansuojamų priemonių skaičius</t>
  </si>
  <si>
    <t>Asmeninę finansinę paskatą gavusių mokinių skaičius</t>
  </si>
  <si>
    <t>Tautinis ir pilietinis ugdymas</t>
  </si>
  <si>
    <t>Projektų dalyvių skaičius</t>
  </si>
  <si>
    <t>R-01-01-02-02-01</t>
  </si>
  <si>
    <t>Studentų rėmimas</t>
  </si>
  <si>
    <t>R-01-01-02-04-01</t>
  </si>
  <si>
    <t>Finansinę paramą gaunančių  studentų skaičius</t>
  </si>
  <si>
    <t>R-01-01-02-05-01</t>
  </si>
  <si>
    <t>R-01-01-02-06-01</t>
  </si>
  <si>
    <t>R-01-01-02-07-01</t>
  </si>
  <si>
    <t>Narkotinių ir psichotropinių medžiagų vartojimo prevencinių tyrimų, testavimų Savivaldybės mokyklose skaičius</t>
  </si>
  <si>
    <t>Užtikrinti kokybiškas kultūros, sporto sričių paslaugas, jaunimo ir nevyriausybinių organizacijų veiklas</t>
  </si>
  <si>
    <t>Skatinti Savivaldybės gyventojų fizinį aktyvumą</t>
  </si>
  <si>
    <t>E-01-02-01-01</t>
  </si>
  <si>
    <t>Sporto veiklų organizavimo užtikrinimas</t>
  </si>
  <si>
    <t xml:space="preserve">Įgyvendintų priemonių, skirtų Savivaldybės gyventojų fiziniam aktyvumui skatinti, skaičius </t>
  </si>
  <si>
    <t>Nevyriausybinių sporto organizacijų įgyvendintų sporto veiklos projektų skaičius</t>
  </si>
  <si>
    <t xml:space="preserve">Tenkinti Savivaldybės gyventojų kultūrinius poreikius užtikrinant kokybišką kultūros įstaigų veiklą </t>
  </si>
  <si>
    <t>Apklausoje dalyvavusių Savivaldybės gyventojų, pozityviai vertinančių Savivaldybės kultūros įstaigų teikiamas  kultūros paslaugas, dalis</t>
  </si>
  <si>
    <t>E-01-02-02-01</t>
  </si>
  <si>
    <t xml:space="preserve">Renginių, skatinančių kultūrinio turizmo plėtrą, skaičius </t>
  </si>
  <si>
    <t xml:space="preserve">Lietuvos Kultūros tarybos ir  Savivaldybės biudžeto lėšomis (prisidėjimas 10 arba 30 proc.) finansuotų projektų dalis </t>
  </si>
  <si>
    <t>R-01-02-02-05-01</t>
  </si>
  <si>
    <t>Spaudinių leidyba</t>
  </si>
  <si>
    <t>R-01-02-02-06-01</t>
  </si>
  <si>
    <t>Spaudinių leidybos projektų, gavusių Savivaldybės finansavimą, skaičius</t>
  </si>
  <si>
    <t>Religinių bendruomenių rėmimas</t>
  </si>
  <si>
    <t>Religinių bendruomenių projektų, gavusių Savivaldybės finansavimą,  skaičius</t>
  </si>
  <si>
    <t>Nevyriausybinių organizacijų rėmimas</t>
  </si>
  <si>
    <t>Aplinkos apsaugos rėmimo specialiosios programos ir ataskaitos sudarymas, skaičius</t>
  </si>
  <si>
    <t>Užtikrinti patogų susisiekimą rajono keliais</t>
  </si>
  <si>
    <t>Suremontuotų ir rekonstruotų gatvių ir kelių ilgis</t>
  </si>
  <si>
    <t>R-03-02-01-03-01</t>
  </si>
  <si>
    <t>Parengtų techninių projektų skaičius</t>
  </si>
  <si>
    <t>Asmenų, kuriems suteikta pirminė teisinė pagalba, skaičius</t>
  </si>
  <si>
    <t>Parengta taikos sutarčių gyventojams</t>
  </si>
  <si>
    <t>Užpildyta antrinės teisinės pagalbos prašymų</t>
  </si>
  <si>
    <t>R-04-01-01-03-01</t>
  </si>
  <si>
    <t>R-04-01-01-03-02</t>
  </si>
  <si>
    <t>R-04-01-01-03-03</t>
  </si>
  <si>
    <t>Ilgalaikės ir trumpalaikės socialinės globos institucijoje paslaugas gaunančių senyvo amžiaus ir neįgalių asmenų skaičius, siekiant užtikrinti proporcingą paslaugų suteikimą tiek moterims, tiek vyrams</t>
  </si>
  <si>
    <t>R-04-01-01-05-01</t>
  </si>
  <si>
    <t>Socialines paslaugas Krizių centre gavusių asmenų  skaičius</t>
  </si>
  <si>
    <t>Socialinės globos paslaugas gaunančių senyvo amžiaus ir neįgalių asmenų skaičius (SADM pavaldumo, privačiuose globos namuose, VšĮ ir kt.), siekiant užtikrinti proporcingą paslaugų suteikimą tiek moterims, tiek vyrams</t>
  </si>
  <si>
    <t>Asmenų, kuriems suteilta kompleksinė pagalba, skaičius</t>
  </si>
  <si>
    <t>Socialinė reabilitacija neįgaliesiems bendruomenėje</t>
  </si>
  <si>
    <t>R-04-01-01-13-01</t>
  </si>
  <si>
    <t>tūkst. Eur</t>
  </si>
  <si>
    <t>Laidojimo pašalpų mokėjimas</t>
  </si>
  <si>
    <t>Būsto išlaikymo kompensacijų mokėjimas</t>
  </si>
  <si>
    <t>Kompensacijų gavėjų skaičius</t>
  </si>
  <si>
    <t>Socialinių pašalpų mokėjimas</t>
  </si>
  <si>
    <t>R-04-01-02-01-01</t>
  </si>
  <si>
    <t>R-04-01-02-02-01</t>
  </si>
  <si>
    <t>R-04-01-02-03-01</t>
  </si>
  <si>
    <t>R-04-01-02-04-01</t>
  </si>
  <si>
    <t>R-04-01-02-06-01</t>
  </si>
  <si>
    <t>R-04-01-02-07-01</t>
  </si>
  <si>
    <t>Kompensacijų gavėjų skaičius vidutiniškai per mėnesį</t>
  </si>
  <si>
    <t>Išmokėtų pašalpų skaičius</t>
  </si>
  <si>
    <t>R-04-01-02-10-01</t>
  </si>
  <si>
    <t>R-04-01-02-12-01</t>
  </si>
  <si>
    <t>R-04-01-02-13-01</t>
  </si>
  <si>
    <t>R-04-01-02-15-01</t>
  </si>
  <si>
    <t>Kita socialinė parama (tikslinės pašalpos)</t>
  </si>
  <si>
    <t>Užsieniečiams, pasitraukusiems iš Ukrainos dėl Rusijos Federacijos karinių veiksmų – vienkartinę paramą gavusių asmenų skaičius</t>
  </si>
  <si>
    <t>Finansuotų viduriniojo medicinos personalo darbuotojų pensinio amžiaus skaičius</t>
  </si>
  <si>
    <t>R-04-02-01-02-01</t>
  </si>
  <si>
    <t>R-04-02-01-03-01</t>
  </si>
  <si>
    <t>R-04-02-01-04-01</t>
  </si>
  <si>
    <t>R-04-02-01-05-01</t>
  </si>
  <si>
    <t>R-04-02-01-06-01</t>
  </si>
  <si>
    <t>Įsigyta medicininės įrangos</t>
  </si>
  <si>
    <t>Organizuotų su visuomenės sveikatos gerinimu susijusių renginių skaičius</t>
  </si>
  <si>
    <t>Atliktų auditų skaičius</t>
  </si>
  <si>
    <t>Gydytojų, kuriems suteikta finansinė parama, skaičius</t>
  </si>
  <si>
    <t>R-05-01-01-03-02</t>
  </si>
  <si>
    <t xml:space="preserve">Parengtų audito ataskaitų ir išvadų dalis  nuo suplanuotų, proc.  </t>
  </si>
  <si>
    <t>Įgyvendintų rekomendacijų dalis</t>
  </si>
  <si>
    <t>R-05-01-01-04-01</t>
  </si>
  <si>
    <t>Finansuojamos Seimo nariams skirtų patalpų išlaikymo išlaidos</t>
  </si>
  <si>
    <t>R-05-01-01-05-01</t>
  </si>
  <si>
    <t>Sumokėtas Savivaldybių asociacijos mokestis</t>
  </si>
  <si>
    <t>R-05-01-01-06-01</t>
  </si>
  <si>
    <t xml:space="preserve">Parengtų metinių Finansinių ataskaitų ir Biudžeto vykdymo ataskaitų rinkinių skaičius per metus </t>
  </si>
  <si>
    <t>R-05-01-01-10-01</t>
  </si>
  <si>
    <t>Savivaldybės mero rezervo panaudojimas</t>
  </si>
  <si>
    <t>R-05-01-01-11-01</t>
  </si>
  <si>
    <t>Administracinio nusižengimo protokolų skaičius per metus</t>
  </si>
  <si>
    <t>R-05-01-01-13-01</t>
  </si>
  <si>
    <t>Lėšų panaudojimo efektyvumas</t>
  </si>
  <si>
    <t>Suteiktos pagalbos priemonės nukentėjusiems subjektams</t>
  </si>
  <si>
    <t>Gyventojų registro duomenų tvarkymas ir duomenų teikimas</t>
  </si>
  <si>
    <t>R-05-01-02-02-01</t>
  </si>
  <si>
    <t>R-05-01-02-03-01</t>
  </si>
  <si>
    <t>Į Valstybės pagalbos registrą (KOTIS) suvestų duomenų skaičius</t>
  </si>
  <si>
    <t>R-05-01-02-07-01</t>
  </si>
  <si>
    <t>R-05-01-02-08-01</t>
  </si>
  <si>
    <t>R-05-01-02-09-01</t>
  </si>
  <si>
    <t>E-05-01-02-01</t>
  </si>
  <si>
    <t>Užtikrinti valstybės perduotų Savivaldybei funkcijų vykdymą</t>
  </si>
  <si>
    <t>Valstybinės žemės ir miškų sklypų, valdomų patikėjimo teise, išlaidos</t>
  </si>
  <si>
    <t>Aptarnautų asmenų, kurie kreipėsi dėl gyvenamosios vietos deklaravimo, skaičius</t>
  </si>
  <si>
    <t>Civilinio mobilizacinio personalo rezervo sąrašo atnaujinimas</t>
  </si>
  <si>
    <t>R-05-01-02-10-02</t>
  </si>
  <si>
    <t>Organizuotų darbuotojų civilinės saugos mokymų skaičius</t>
  </si>
  <si>
    <t>R-05-01-02-12-01</t>
  </si>
  <si>
    <t>Organizuotų priešgaisrinės saugos mokymų skaičius</t>
  </si>
  <si>
    <t>R-05-01-03-01</t>
  </si>
  <si>
    <t>Administracinių
paslaugų aprašymų Savivaldybės interneto svetainėje peržiūra ir atnaujinimas (procentai nuo viso aprašymų kiekio)</t>
  </si>
  <si>
    <t>Socialinio būsto gausioms šeimoms prieinamumo didinimas Kupiškio rajono savivaldybėje</t>
  </si>
  <si>
    <t xml:space="preserve">Naujų arba modernizuotų socialinių būstų talpumas </t>
  </si>
  <si>
    <t>Grupinio gyvenimo namų įkūrimas Kupiškio rajono savivaldybėje</t>
  </si>
  <si>
    <t>Įkurti grupinio gyvenimo namai</t>
  </si>
  <si>
    <t>Apsaugoto būsto įkūrimas Kupiškio rajono savivaldybėje</t>
  </si>
  <si>
    <t xml:space="preserve">
Paslaugų intelekto ir (ar) psichikos negalią turintiems asmenims vietų skaičius naujoje ar modernizuotoje infrastruktūroje (skaičius)</t>
  </si>
  <si>
    <t>Dienos užimtumo paslaugų plėtra asmenims su negalia Kupiškio rajono savivaldybėje</t>
  </si>
  <si>
    <t>R-02-03-09-01-01</t>
  </si>
  <si>
    <t>R-02-03-09-02-01</t>
  </si>
  <si>
    <t>R-02-03-09-03-01</t>
  </si>
  <si>
    <t>Paslaugų intelekto ir (ar) psichikos negalią turintiems asmenims vietų skaičius naujoje ar modernizuotoje infrastruktūroje (skaičius)</t>
  </si>
  <si>
    <t>E-01-02-03-01</t>
  </si>
  <si>
    <t xml:space="preserve">Projektuose dalyvaujančių jaunų asmenų skaičius </t>
  </si>
  <si>
    <t xml:space="preserve">Suteiktų kitų paslaugų skaičius </t>
  </si>
  <si>
    <t>Lengvatinių keleivių vežimo bilietų skaičius (tūkstančiai vienetų)</t>
  </si>
  <si>
    <t>tūkst.   vienetų</t>
  </si>
  <si>
    <t>Prižiūrėti rajono gatves ir kelius, apšvietimo sistemas</t>
  </si>
  <si>
    <t>Mobilių komandų aprūpinimas įranga ir transporto priemonėmis</t>
  </si>
  <si>
    <t>Gyventojų sveikatos raštingumo didinimas Kupiškio rajono savivaldybėje</t>
  </si>
  <si>
    <t>R-02-03-09-04-01</t>
  </si>
  <si>
    <t>R-02-03-09-05-01</t>
  </si>
  <si>
    <t>Sukurtų ir aprūpintų mobilių komandų skaičius</t>
  </si>
  <si>
    <t>Asmenų, dalyvavusių sveikatos raštingumo didinimo veiklose, skaičius</t>
  </si>
  <si>
    <t>Didinti ugdymo, švietimo ir jaunimo paslaugų kokybę, prieinamumą, veiksmingumą, rezultatyvumą</t>
  </si>
  <si>
    <t>R-02-03-02-01-01</t>
  </si>
  <si>
    <t>R-02-03-02-02-01</t>
  </si>
  <si>
    <t>Ugdymo paslaugų kokybės užtikrinimas ir prieinamumo didinimas Kupiškio mokykloje „Varpelis“</t>
  </si>
  <si>
    <t>Visos dienos mokyklų tinklo kūrimas Kupiškio rajono savivaldybėje</t>
  </si>
  <si>
    <t>R-02-03-07-03-01</t>
  </si>
  <si>
    <t>Mokinių, kurie naudojasi sukurta visos dienos mokyklos infrastruktūra, skaičius</t>
  </si>
  <si>
    <t xml:space="preserve">Sukurtų naujų ikimokyklinio ugdymo vietų skaičius </t>
  </si>
  <si>
    <t>E-01-01-02-01</t>
  </si>
  <si>
    <t>2.2. Europos Sąjungos ir kitos tarptautinės finansinės paramos lėšos (ES)</t>
  </si>
  <si>
    <t>2.3. Kiti šaltiniai (KT)</t>
  </si>
  <si>
    <t xml:space="preserve">Komunalinio ūkio paslaugų užtikrinimas </t>
  </si>
  <si>
    <t>R-05-01-01-15-01</t>
  </si>
  <si>
    <t>R-05-01-01-16-01</t>
  </si>
  <si>
    <t>Priimtų vietos gyventojų skaičius</t>
  </si>
  <si>
    <t>17</t>
  </si>
  <si>
    <t>Bendruomenės iniciatyvų, skirtų gyvenamajai aplinkai kurti ir plėsti, finansavimas</t>
  </si>
  <si>
    <t>R-05-01-01-17-01</t>
  </si>
  <si>
    <t>Švietimo valdymas ir Savivaldybės įstaigų apskaitos tarnybos veiklos organizavimo užtikrinimas</t>
  </si>
  <si>
    <t>Kupiškio rajono švietimo įstaigų modernizavimas ir rekonstravimas, teikiamų paslaugų gerinimas</t>
  </si>
  <si>
    <t>R-02-03-02-06-01</t>
  </si>
  <si>
    <t xml:space="preserve">Remontuotų švietimo įstaigų pastatų skaičius </t>
  </si>
  <si>
    <t>Priemonių, gerinančių ambulatorinių sveikatos priežiūros paslaugų prieinamumą tuberkulioze sergantiems asmenims, įgyvendinimas Kupiškio rajone</t>
  </si>
  <si>
    <t>Sudaryti sąlygas kokybiškoms švietimo paslaugoms</t>
  </si>
  <si>
    <t>R-02-03-09-11-01</t>
  </si>
  <si>
    <t xml:space="preserve">Tuberkulioze sergantys pacientai, kuriems buvo suteiktos socialinės paramos priemonės (maisto talonų dalijimas) tuberkuliozės ambulatorinio gydymo metu, siektina reikšmė </t>
  </si>
  <si>
    <t>R-05-01-01-02-07</t>
  </si>
  <si>
    <t>R-05-01-01-02-08</t>
  </si>
  <si>
    <t>R-05-01-01-08-01</t>
  </si>
  <si>
    <t>R-05-01-01-14-01</t>
  </si>
  <si>
    <t>R-04-01-01-06-06</t>
  </si>
  <si>
    <t>R-04-01-01-11-01</t>
  </si>
  <si>
    <t>R-05-01-02-16-01</t>
  </si>
  <si>
    <t xml:space="preserve">Kupiškio rajono savivaldybės 2024–2026 metų strateginio veiklos plano  </t>
  </si>
  <si>
    <t xml:space="preserve">Kupiškio rajono savivaldybės 2024–2026 metų strateginio veiklos plano </t>
  </si>
  <si>
    <r>
      <t>Atliktų kultūros paveldo objektų stebėsenos (monitoringo)  aktų skaičius </t>
    </r>
    <r>
      <rPr>
        <b/>
        <sz val="12"/>
        <rFont val="Times New Roman"/>
        <family val="1"/>
        <charset val="186"/>
      </rPr>
      <t> </t>
    </r>
  </si>
  <si>
    <t>Nevyriausybinių organizacijų projektų, gavusių Savivaldybės finansavimą, skaičius</t>
  </si>
  <si>
    <t>Programos tikslo kodas ir pavadini-mas</t>
  </si>
  <si>
    <t>Programos uždavinio kodas ir pavadini-mas</t>
  </si>
  <si>
    <t>Savivaldybės vykdomoji institucija (Meras)</t>
  </si>
  <si>
    <t xml:space="preserve"> </t>
  </si>
  <si>
    <t>1.3. Pajamų įmokos ir kitos pajamos (R+S)</t>
  </si>
  <si>
    <t>1.2. Lietuvos Respublikos valstybės biudžeto dotacijos (D+I+U+K)</t>
  </si>
  <si>
    <t>2.1. Lietuvos Respublikos valstybės biudžeto lėšos (VB)</t>
  </si>
  <si>
    <t>1 programa</t>
  </si>
  <si>
    <t>2 programa</t>
  </si>
  <si>
    <t>3 programa</t>
  </si>
  <si>
    <t>4 programa</t>
  </si>
  <si>
    <t>5 programa</t>
  </si>
  <si>
    <t>Kupiškio rajono savivaldybės 2024–2026 metų strateginio veiklos plano  suvestinė</t>
  </si>
  <si>
    <t xml:space="preserve">1. Savivaldybės biudžetas (įskaitant skolintas lėšas) </t>
  </si>
  <si>
    <t>Kupiškio ligoninės infrastruktūros pritaikymas ilgalaikės sveikatos priežiūros paslaugų teikimui</t>
  </si>
  <si>
    <t>R-02-03-09-06-01</t>
  </si>
  <si>
    <t>1.4. Europos Sąjungos ir kitos tarptautinės finansinės paramos lėšos (E+VB)</t>
  </si>
  <si>
    <t>Sveikatos priežiūros specialistų rengimas, pritraukimas</t>
  </si>
  <si>
    <t>R-02-03-09-08-01</t>
  </si>
  <si>
    <t>Sveikatos centrų veiklos modelio diegimas Kupiškio rajono savivaldybėje</t>
  </si>
  <si>
    <t>Ugdymo priemonės mokykloms</t>
  </si>
  <si>
    <t>R-02-03-02-03-01</t>
  </si>
  <si>
    <t>Ankstyvojo ugdymo užtikrinimas vaikams iš socialinę riziką patiriančių šeimų</t>
  </si>
  <si>
    <t>Parengtų investicinių projektų skaičius</t>
  </si>
  <si>
    <t>R-02-03-09-09-01</t>
  </si>
  <si>
    <t>Pasirašyta projekto finansavimo ir administravimo sutartis</t>
  </si>
  <si>
    <t>R-02-03-02-04-01</t>
  </si>
  <si>
    <t xml:space="preserve">(Kupiškio rajono savivaldybės tarybos </t>
  </si>
  <si>
    <t>2024 m. rugpjūčio   d. sprendimo Nr. TS-   redakcija)</t>
  </si>
  <si>
    <t>Teikiamų prevencinių socialinių paslaugų rūšių skaičius</t>
  </si>
  <si>
    <t>Laikino atokvėpio paslaugas gaunančių asmenų su negalia skaičius (SADM pavaldumo, privačiuose globos namuose, VšĮ ir kt.), siekiant užtikrinti proporcingą paslaugų suteikimą tiek moterims, tiek vyrams</t>
  </si>
  <si>
    <t>R-04-01-01-17-01</t>
  </si>
  <si>
    <t>Perėjimas nuo institucinės globos prie bendruomeninių paslaugų sostinės regione, vidurio ir vakarų Lietuvos regione</t>
  </si>
  <si>
    <t>R-02-03-09-10-01</t>
  </si>
  <si>
    <t>Paslaugas gavusių asmenų skaičius</t>
  </si>
  <si>
    <t>Ugdymo priemonėmis aprūpintų mokyklų skaičius</t>
  </si>
  <si>
    <t>Paramą ugdymui gavusių vaikų skaičius</t>
  </si>
  <si>
    <r>
      <t xml:space="preserve">2024-2026 METŲ 02 EKONOMINIO KONKURENCINGUMO IR INVESTICIJŲ PLĖTROS PROGRAMOS UŽDAVINIAI, PRIEMONĖS, ASIGNAVIMO ŠALTINIAI IR KITOS LĖŠOS </t>
    </r>
    <r>
      <rPr>
        <b/>
        <i/>
        <sz val="12"/>
        <rFont val="Times New Roman"/>
        <family val="1"/>
        <charset val="186"/>
      </rPr>
      <t>(tūkst. Eur)</t>
    </r>
  </si>
  <si>
    <t>R-04-01-01-06-07</t>
  </si>
  <si>
    <t>Teikiamų bendrųjų socialinių paslaugų rūšių skaičius</t>
  </si>
  <si>
    <t>Laikino atokvėpio asmenims su negalia paslaugų teikimas</t>
  </si>
  <si>
    <r>
      <t xml:space="preserve">2024-2026 METŲ 01 ŽINIŲ VISUOMENĖS, KULTŪRINIO IR SPORTINIO AKTYVUMO SKATINIMO PROGRAMOS UŽDAVINIAI, PRIEMONĖS, ASIGNAVIMO ŠALTINIAI IR KITOS LĖŠOS </t>
    </r>
    <r>
      <rPr>
        <b/>
        <i/>
        <sz val="12"/>
        <rFont val="Times New Roman"/>
        <family val="1"/>
        <charset val="186"/>
      </rPr>
      <t>(tūkst. Eur)</t>
    </r>
  </si>
  <si>
    <r>
      <t xml:space="preserve">2024-2026 METŲ 03 VIEŠOSIOS INFRASTRUKTŪROS PLĖTROS PROGRAMOS UŽDAVINIAI, PRIEMONĖS, ASIGNAVIMO ŠALTINIAI IR KITOS LĖŠOS </t>
    </r>
    <r>
      <rPr>
        <b/>
        <i/>
        <sz val="12"/>
        <rFont val="Times New Roman"/>
        <family val="1"/>
        <charset val="186"/>
      </rPr>
      <t>(tūkst. Eur)</t>
    </r>
  </si>
  <si>
    <r>
      <t xml:space="preserve">2024-2026 METŲ 04  SOCIALINĖS IR SVEIKATOS APSAUGOS PROGRAMOS UŽDAVINIAI, PRIEMONĖS, ASIGNAVIMO ŠALTINIAI IR KITOS LĖŠOS </t>
    </r>
    <r>
      <rPr>
        <b/>
        <i/>
        <sz val="12"/>
        <rFont val="Times New Roman"/>
        <family val="1"/>
        <charset val="186"/>
      </rPr>
      <t>(tūkst. Eur)</t>
    </r>
  </si>
  <si>
    <r>
      <t xml:space="preserve">Dienos </t>
    </r>
    <r>
      <rPr>
        <sz val="11"/>
        <rFont val="Times New Roman"/>
        <family val="1"/>
        <charset val="186"/>
      </rPr>
      <t>socialinės globos institucijoje paslaugas gaunančių senyvo amžiaus ir neįgalių asmenų skaičius, siekiant užtikrinti proporcingą paslaugų suteikimą tiek moterims, tiek vyrams</t>
    </r>
  </si>
  <si>
    <r>
      <t xml:space="preserve">2024-2026 METŲ 05 SAVIVALDYBĖS VALDYMO IR PAGRINDINIŲ FUNKCIJŲ VYKDYMO  PROGRAMOS UŽDAVINIAI, PRIEMONĖS, ASIGNAVIMO ŠALTINIAI IR KITOS LĖŠOS </t>
    </r>
    <r>
      <rPr>
        <b/>
        <i/>
        <sz val="11"/>
        <rFont val="Times New Roman"/>
        <family val="1"/>
        <charset val="186"/>
      </rPr>
      <t>(tūkst. Eur)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</si>
</sst>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10409]#0.000"/>
    <numFmt numFmtId="165" formatCode="[$-10409]#0.00"/>
    <numFmt numFmtId="166" formatCode="0.000"/>
    <numFmt numFmtId="167" formatCode="#,##0.0"/>
    <numFmt numFmtId="168" formatCode="0.0"/>
    <numFmt numFmtId="169" formatCode="[$-10409]#0.0"/>
    <numFmt numFmtId="170" formatCode="[$-10409]#0"/>
  </numFmts>
  <fonts count="24" x14ac:knownFonts="1">
    <font>
      <sz val="10"/>
      <name val="Arial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2" tint="-0.49998474074526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name val="Arial"/>
      <family val="2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1"/>
      <name val="Arial"/>
      <family val="2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1"/>
      <name val="Times New Roman"/>
      <family val="1"/>
      <charset val="186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0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9" fontId="5" fillId="0" borderId="0" applyFont="0" applyFill="0" applyBorder="0" applyAlignment="0" applyProtection="0"/>
  </cellStyleXfs>
  <cellXfs count="52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5" xfId="0" applyFont="1" applyFill="1" applyBorder="1" applyAlignment="1" applyProtection="1">
      <alignment horizontal="center" vertical="center" wrapText="1" readingOrder="1"/>
      <protection locked="0"/>
    </xf>
    <xf numFmtId="0" fontId="7" fillId="0" borderId="0" xfId="0" applyFont="1" applyAlignment="1">
      <alignment horizontal="left"/>
    </xf>
    <xf numFmtId="166" fontId="6" fillId="0" borderId="0" xfId="0" applyNumberFormat="1" applyFont="1" applyAlignment="1">
      <alignment horizontal="center"/>
    </xf>
    <xf numFmtId="0" fontId="4" fillId="3" borderId="5" xfId="0" applyFont="1" applyFill="1" applyBorder="1" applyAlignment="1" applyProtection="1">
      <alignment horizontal="left" vertical="center" wrapText="1" readingOrder="1"/>
      <protection locked="0"/>
    </xf>
    <xf numFmtId="49" fontId="4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166" fontId="4" fillId="0" borderId="0" xfId="0" applyNumberFormat="1" applyFont="1" applyAlignment="1">
      <alignment horizontal="center"/>
    </xf>
    <xf numFmtId="0" fontId="9" fillId="0" borderId="0" xfId="0" applyFont="1"/>
    <xf numFmtId="0" fontId="4" fillId="8" borderId="5" xfId="0" applyFont="1" applyFill="1" applyBorder="1"/>
    <xf numFmtId="0" fontId="8" fillId="0" borderId="0" xfId="0" applyFont="1" applyAlignment="1">
      <alignment vertical="center"/>
    </xf>
    <xf numFmtId="0" fontId="6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167" fontId="11" fillId="0" borderId="5" xfId="0" applyNumberFormat="1" applyFont="1" applyBorder="1" applyAlignment="1">
      <alignment horizontal="center" vertical="center" wrapText="1"/>
    </xf>
    <xf numFmtId="168" fontId="4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168" fontId="6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9" borderId="5" xfId="0" applyFont="1" applyFill="1" applyBorder="1" applyAlignment="1" applyProtection="1">
      <alignment horizontal="center" vertical="center" wrapText="1" readingOrder="1"/>
      <protection locked="0"/>
    </xf>
    <xf numFmtId="168" fontId="6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4" fillId="0" borderId="5" xfId="0" applyNumberFormat="1" applyFont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3" borderId="2" xfId="0" applyFont="1" applyFill="1" applyBorder="1" applyAlignment="1" applyProtection="1">
      <alignment horizontal="left" vertical="center" wrapText="1" readingOrder="1"/>
      <protection locked="0"/>
    </xf>
    <xf numFmtId="167" fontId="10" fillId="5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7" fontId="10" fillId="11" borderId="5" xfId="0" applyNumberFormat="1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4" fillId="9" borderId="5" xfId="0" applyFont="1" applyFill="1" applyBorder="1" applyAlignment="1">
      <alignment wrapText="1"/>
    </xf>
    <xf numFmtId="0" fontId="1" fillId="6" borderId="11" xfId="0" applyFont="1" applyFill="1" applyBorder="1" applyAlignment="1" applyProtection="1">
      <alignment horizontal="center" vertical="center" wrapText="1" readingOrder="1"/>
      <protection locked="0"/>
    </xf>
    <xf numFmtId="0" fontId="4" fillId="5" borderId="5" xfId="0" applyFont="1" applyFill="1" applyBorder="1" applyAlignment="1">
      <alignment wrapText="1"/>
    </xf>
    <xf numFmtId="0" fontId="4" fillId="5" borderId="5" xfId="0" applyFont="1" applyFill="1" applyBorder="1" applyAlignment="1">
      <alignment horizontal="left" wrapText="1"/>
    </xf>
    <xf numFmtId="0" fontId="4" fillId="5" borderId="5" xfId="0" applyFont="1" applyFill="1" applyBorder="1"/>
    <xf numFmtId="0" fontId="1" fillId="7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168" fontId="4" fillId="9" borderId="5" xfId="0" applyNumberFormat="1" applyFont="1" applyFill="1" applyBorder="1" applyAlignment="1">
      <alignment horizontal="center" vertical="center"/>
    </xf>
    <xf numFmtId="168" fontId="4" fillId="3" borderId="5" xfId="0" applyNumberFormat="1" applyFont="1" applyFill="1" applyBorder="1" applyAlignment="1">
      <alignment horizontal="center" vertical="center"/>
    </xf>
    <xf numFmtId="170" fontId="4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9" borderId="5" xfId="0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9" fontId="4" fillId="3" borderId="5" xfId="2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168" fontId="4" fillId="5" borderId="5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9" fontId="4" fillId="3" borderId="6" xfId="2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 readingOrder="1"/>
      <protection locked="0"/>
    </xf>
    <xf numFmtId="0" fontId="15" fillId="0" borderId="0" xfId="0" applyFont="1"/>
    <xf numFmtId="167" fontId="16" fillId="11" borderId="5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2" fontId="18" fillId="10" borderId="5" xfId="0" applyNumberFormat="1" applyFont="1" applyFill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170" fontId="4" fillId="9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4" fillId="9" borderId="5" xfId="0" applyFont="1" applyFill="1" applyBorder="1" applyAlignment="1">
      <alignment vertical="center" wrapText="1"/>
    </xf>
    <xf numFmtId="169" fontId="4" fillId="9" borderId="5" xfId="0" applyNumberFormat="1" applyFont="1" applyFill="1" applyBorder="1" applyAlignment="1">
      <alignment horizontal="center" vertical="center"/>
    </xf>
    <xf numFmtId="169" fontId="4" fillId="3" borderId="5" xfId="0" applyNumberFormat="1" applyFont="1" applyFill="1" applyBorder="1" applyAlignment="1">
      <alignment horizontal="center" vertical="center"/>
    </xf>
    <xf numFmtId="170" fontId="4" fillId="3" borderId="5" xfId="0" applyNumberFormat="1" applyFont="1" applyFill="1" applyBorder="1" applyAlignment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4" fillId="0" borderId="5" xfId="0" applyNumberFormat="1" applyFont="1" applyBorder="1" applyAlignment="1" applyProtection="1">
      <alignment horizontal="center" vertical="center" wrapText="1" readingOrder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9" borderId="11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 applyProtection="1">
      <alignment horizontal="center" vertical="center" wrapText="1" readingOrder="1"/>
      <protection locked="0"/>
    </xf>
    <xf numFmtId="167" fontId="4" fillId="0" borderId="6" xfId="0" applyNumberFormat="1" applyFont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9" borderId="11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center" vertical="center"/>
    </xf>
    <xf numFmtId="0" fontId="4" fillId="12" borderId="24" xfId="0" applyFont="1" applyFill="1" applyBorder="1" applyAlignment="1">
      <alignment vertical="center" wrapText="1"/>
    </xf>
    <xf numFmtId="0" fontId="4" fillId="12" borderId="5" xfId="0" applyFont="1" applyFill="1" applyBorder="1" applyAlignment="1">
      <alignment horizontal="center" vertical="center"/>
    </xf>
    <xf numFmtId="0" fontId="4" fillId="9" borderId="24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top" wrapText="1"/>
    </xf>
    <xf numFmtId="167" fontId="6" fillId="5" borderId="5" xfId="0" applyNumberFormat="1" applyFont="1" applyFill="1" applyBorder="1" applyAlignment="1">
      <alignment horizontal="center" vertical="center" wrapText="1"/>
    </xf>
    <xf numFmtId="167" fontId="6" fillId="3" borderId="5" xfId="0" applyNumberFormat="1" applyFont="1" applyFill="1" applyBorder="1" applyAlignment="1">
      <alignment horizontal="center" vertical="center" wrapText="1"/>
    </xf>
    <xf numFmtId="168" fontId="18" fillId="10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7" borderId="5" xfId="0" applyFont="1" applyFill="1" applyBorder="1" applyAlignment="1">
      <alignment horizontal="center" vertical="center"/>
    </xf>
    <xf numFmtId="0" fontId="18" fillId="6" borderId="11" xfId="0" applyFont="1" applyFill="1" applyBorder="1" applyAlignment="1" applyProtection="1">
      <alignment horizontal="center" vertical="center" wrapText="1" readingOrder="1"/>
      <protection locked="0"/>
    </xf>
    <xf numFmtId="0" fontId="18" fillId="3" borderId="5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 applyProtection="1">
      <alignment horizontal="left" vertical="center" wrapText="1" readingOrder="1"/>
      <protection locked="0"/>
    </xf>
    <xf numFmtId="0" fontId="18" fillId="3" borderId="5" xfId="0" applyFont="1" applyFill="1" applyBorder="1" applyAlignment="1">
      <alignment horizontal="center" vertical="center"/>
    </xf>
    <xf numFmtId="168" fontId="18" fillId="3" borderId="5" xfId="0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 applyProtection="1">
      <alignment horizontal="left" vertical="center" wrapText="1" readingOrder="1"/>
      <protection locked="0"/>
    </xf>
    <xf numFmtId="0" fontId="18" fillId="3" borderId="6" xfId="0" applyFont="1" applyFill="1" applyBorder="1" applyAlignment="1">
      <alignment horizontal="center" vertical="center"/>
    </xf>
    <xf numFmtId="168" fontId="18" fillId="3" borderId="6" xfId="0" applyNumberFormat="1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vertical="center" wrapText="1"/>
    </xf>
    <xf numFmtId="0" fontId="18" fillId="9" borderId="6" xfId="0" applyFont="1" applyFill="1" applyBorder="1" applyAlignment="1">
      <alignment horizontal="center" vertical="center"/>
    </xf>
    <xf numFmtId="1" fontId="18" fillId="9" borderId="6" xfId="0" applyNumberFormat="1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left" vertical="center" wrapText="1"/>
    </xf>
    <xf numFmtId="168" fontId="18" fillId="9" borderId="6" xfId="0" applyNumberFormat="1" applyFont="1" applyFill="1" applyBorder="1" applyAlignment="1">
      <alignment horizontal="center" vertical="center"/>
    </xf>
    <xf numFmtId="167" fontId="18" fillId="0" borderId="5" xfId="0" applyNumberFormat="1" applyFont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horizontal="left" vertical="center" wrapText="1"/>
    </xf>
    <xf numFmtId="0" fontId="18" fillId="9" borderId="5" xfId="0" applyFont="1" applyFill="1" applyBorder="1" applyAlignment="1">
      <alignment horizontal="center" vertical="center"/>
    </xf>
    <xf numFmtId="168" fontId="18" fillId="9" borderId="5" xfId="0" applyNumberFormat="1" applyFont="1" applyFill="1" applyBorder="1" applyAlignment="1">
      <alignment horizontal="center" vertical="center"/>
    </xf>
    <xf numFmtId="168" fontId="18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9" borderId="5" xfId="0" applyFont="1" applyFill="1" applyBorder="1" applyAlignment="1">
      <alignment vertical="center" wrapText="1"/>
    </xf>
    <xf numFmtId="1" fontId="18" fillId="9" borderId="5" xfId="0" applyNumberFormat="1" applyFont="1" applyFill="1" applyBorder="1" applyAlignment="1">
      <alignment horizontal="center" vertical="center"/>
    </xf>
    <xf numFmtId="168" fontId="16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3" borderId="5" xfId="0" applyFont="1" applyFill="1" applyBorder="1" applyAlignment="1" applyProtection="1">
      <alignment horizontal="center" vertical="center" wrapText="1" readingOrder="1"/>
      <protection locked="0"/>
    </xf>
    <xf numFmtId="0" fontId="18" fillId="3" borderId="5" xfId="0" applyFont="1" applyFill="1" applyBorder="1" applyAlignment="1">
      <alignment horizontal="left" vertical="center" wrapText="1"/>
    </xf>
    <xf numFmtId="2" fontId="18" fillId="3" borderId="5" xfId="0" applyNumberFormat="1" applyFont="1" applyFill="1" applyBorder="1" applyAlignment="1">
      <alignment horizontal="center" vertical="center"/>
    </xf>
    <xf numFmtId="1" fontId="18" fillId="3" borderId="5" xfId="0" applyNumberFormat="1" applyFont="1" applyFill="1" applyBorder="1" applyAlignment="1">
      <alignment horizontal="center" vertical="center"/>
    </xf>
    <xf numFmtId="49" fontId="18" fillId="0" borderId="5" xfId="0" applyNumberFormat="1" applyFont="1" applyBorder="1" applyAlignment="1" applyProtection="1">
      <alignment horizontal="center" vertical="center" wrapText="1" readingOrder="1"/>
      <protection locked="0"/>
    </xf>
    <xf numFmtId="49" fontId="18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18" fillId="9" borderId="5" xfId="0" applyFont="1" applyFill="1" applyBorder="1" applyAlignment="1" applyProtection="1">
      <alignment horizontal="center" vertical="center" wrapText="1" readingOrder="1"/>
      <protection locked="0"/>
    </xf>
    <xf numFmtId="0" fontId="18" fillId="0" borderId="5" xfId="0" applyFont="1" applyBorder="1" applyAlignment="1" applyProtection="1">
      <alignment horizontal="center" vertical="center" wrapText="1" readingOrder="1"/>
      <protection locked="0"/>
    </xf>
    <xf numFmtId="170" fontId="18" fillId="9" borderId="5" xfId="0" applyNumberFormat="1" applyFont="1" applyFill="1" applyBorder="1" applyAlignment="1" applyProtection="1">
      <alignment horizontal="center" vertical="center" wrapText="1"/>
      <protection locked="0"/>
    </xf>
    <xf numFmtId="170" fontId="18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18" fillId="2" borderId="11" xfId="0" applyNumberFormat="1" applyFont="1" applyFill="1" applyBorder="1" applyAlignment="1" applyProtection="1">
      <alignment vertical="center" wrapText="1" readingOrder="1"/>
      <protection locked="0"/>
    </xf>
    <xf numFmtId="49" fontId="18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2" borderId="5" xfId="0" applyFont="1" applyFill="1" applyBorder="1" applyAlignment="1" applyProtection="1">
      <alignment horizontal="center" vertical="center" wrapText="1" readingOrder="1"/>
      <protection locked="0"/>
    </xf>
    <xf numFmtId="49" fontId="18" fillId="5" borderId="5" xfId="0" applyNumberFormat="1" applyFont="1" applyFill="1" applyBorder="1" applyAlignment="1">
      <alignment horizontal="center" vertical="center"/>
    </xf>
    <xf numFmtId="168" fontId="16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5" borderId="5" xfId="0" applyFont="1" applyFill="1" applyBorder="1" applyAlignment="1">
      <alignment wrapText="1"/>
    </xf>
    <xf numFmtId="0" fontId="18" fillId="5" borderId="5" xfId="0" applyFont="1" applyFill="1" applyBorder="1" applyAlignment="1">
      <alignment horizontal="left" wrapText="1"/>
    </xf>
    <xf numFmtId="0" fontId="18" fillId="5" borderId="5" xfId="0" applyFont="1" applyFill="1" applyBorder="1"/>
    <xf numFmtId="0" fontId="18" fillId="3" borderId="1" xfId="0" applyFont="1" applyFill="1" applyBorder="1" applyAlignment="1" applyProtection="1">
      <alignment horizontal="left" vertical="center" wrapText="1" readingOrder="1"/>
      <protection locked="0"/>
    </xf>
    <xf numFmtId="0" fontId="18" fillId="3" borderId="2" xfId="0" applyFont="1" applyFill="1" applyBorder="1" applyAlignment="1" applyProtection="1">
      <alignment horizontal="left" vertical="center" wrapText="1" readingOrder="1"/>
      <protection locked="0"/>
    </xf>
    <xf numFmtId="9" fontId="18" fillId="3" borderId="5" xfId="2" applyFont="1" applyFill="1" applyBorder="1" applyAlignment="1">
      <alignment horizontal="center" vertical="center" wrapText="1"/>
    </xf>
    <xf numFmtId="0" fontId="18" fillId="9" borderId="6" xfId="0" applyFont="1" applyFill="1" applyBorder="1" applyAlignment="1" applyProtection="1">
      <alignment horizontal="center" vertical="center" wrapText="1" readingOrder="1"/>
      <protection locked="0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left" vertical="center" wrapText="1" readingOrder="1"/>
      <protection locked="0"/>
    </xf>
    <xf numFmtId="0" fontId="18" fillId="0" borderId="6" xfId="0" applyFont="1" applyBorder="1" applyAlignment="1">
      <alignment horizontal="center" vertical="center"/>
    </xf>
    <xf numFmtId="9" fontId="18" fillId="9" borderId="6" xfId="2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 applyProtection="1">
      <alignment horizontal="left" vertical="center" wrapText="1" readingOrder="1"/>
      <protection locked="0"/>
    </xf>
    <xf numFmtId="0" fontId="18" fillId="0" borderId="5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9" borderId="5" xfId="0" applyFont="1" applyFill="1" applyBorder="1" applyAlignment="1" applyProtection="1">
      <alignment horizontal="left" vertical="center" wrapText="1" readingOrder="1"/>
      <protection locked="0"/>
    </xf>
    <xf numFmtId="0" fontId="18" fillId="8" borderId="5" xfId="0" applyFont="1" applyFill="1" applyBorder="1"/>
    <xf numFmtId="0" fontId="17" fillId="0" borderId="0" xfId="0" applyFont="1" applyAlignment="1">
      <alignment horizontal="left"/>
    </xf>
    <xf numFmtId="0" fontId="16" fillId="7" borderId="3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166" fontId="16" fillId="0" borderId="0" xfId="0" applyNumberFormat="1" applyFont="1" applyAlignment="1">
      <alignment horizontal="center"/>
    </xf>
    <xf numFmtId="166" fontId="18" fillId="0" borderId="0" xfId="0" applyNumberFormat="1" applyFont="1" applyAlignment="1">
      <alignment horizontal="center"/>
    </xf>
    <xf numFmtId="0" fontId="19" fillId="0" borderId="0" xfId="0" applyFont="1"/>
    <xf numFmtId="167" fontId="10" fillId="11" borderId="8" xfId="0" applyNumberFormat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6" borderId="11" xfId="0" applyFont="1" applyFill="1" applyBorder="1" applyAlignment="1" applyProtection="1">
      <alignment horizontal="center" vertical="center" wrapText="1" readingOrder="1"/>
      <protection locked="0"/>
    </xf>
    <xf numFmtId="0" fontId="20" fillId="0" borderId="0" xfId="0" applyFont="1"/>
    <xf numFmtId="167" fontId="6" fillId="11" borderId="5" xfId="0" applyNumberFormat="1" applyFont="1" applyFill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2" fontId="4" fillId="10" borderId="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167" fontId="10" fillId="5" borderId="8" xfId="0" applyNumberFormat="1" applyFont="1" applyFill="1" applyBorder="1" applyAlignment="1">
      <alignment horizontal="center" wrapText="1"/>
    </xf>
    <xf numFmtId="167" fontId="11" fillId="0" borderId="8" xfId="0" applyNumberFormat="1" applyFont="1" applyBorder="1" applyAlignment="1">
      <alignment horizontal="center" wrapText="1"/>
    </xf>
    <xf numFmtId="0" fontId="16" fillId="11" borderId="8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10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68" fontId="6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6" fillId="0" borderId="19" xfId="0" applyNumberFormat="1" applyFont="1" applyBorder="1" applyAlignment="1" applyProtection="1">
      <alignment horizontal="center" vertical="center" wrapText="1" readingOrder="1"/>
      <protection locked="0"/>
    </xf>
    <xf numFmtId="166" fontId="6" fillId="0" borderId="5" xfId="0" applyNumberFormat="1" applyFont="1" applyBorder="1" applyAlignment="1" applyProtection="1">
      <alignment horizontal="center" vertical="center" wrapText="1" readingOrder="1"/>
      <protection locked="0"/>
    </xf>
    <xf numFmtId="164" fontId="6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5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13" xfId="0" applyNumberFormat="1" applyFont="1" applyBorder="1" applyAlignment="1" applyProtection="1">
      <alignment horizontal="center" vertical="center" wrapText="1" readingOrder="1"/>
      <protection locked="0"/>
    </xf>
    <xf numFmtId="167" fontId="16" fillId="11" borderId="5" xfId="0" applyNumberFormat="1" applyFont="1" applyFill="1" applyBorder="1" applyAlignment="1">
      <alignment horizontal="center" vertical="center" wrapText="1"/>
    </xf>
    <xf numFmtId="167" fontId="16" fillId="5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167" fontId="6" fillId="11" borderId="5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 readingOrder="1"/>
      <protection locked="0"/>
    </xf>
    <xf numFmtId="0" fontId="4" fillId="9" borderId="11" xfId="0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170" fontId="4" fillId="9" borderId="6" xfId="0" applyNumberFormat="1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9" borderId="5" xfId="2" applyFont="1" applyFill="1" applyBorder="1" applyAlignment="1">
      <alignment horizontal="center" vertical="center"/>
    </xf>
    <xf numFmtId="0" fontId="12" fillId="7" borderId="5" xfId="0" applyFont="1" applyFill="1" applyBorder="1" applyAlignment="1" applyProtection="1">
      <alignment horizontal="center" vertical="center" wrapText="1" readingOrder="1"/>
      <protection locked="0"/>
    </xf>
    <xf numFmtId="0" fontId="1" fillId="7" borderId="11" xfId="0" applyFont="1" applyFill="1" applyBorder="1" applyAlignment="1" applyProtection="1">
      <alignment horizontal="center" vertical="center" wrapText="1" readingOrder="1"/>
      <protection locked="0"/>
    </xf>
    <xf numFmtId="49" fontId="4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70" fontId="4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9" fontId="4" fillId="9" borderId="6" xfId="2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2" borderId="5" xfId="0" applyNumberFormat="1" applyFont="1" applyFill="1" applyBorder="1" applyAlignment="1" applyProtection="1">
      <alignment horizontal="center" vertical="center" readingOrder="1"/>
      <protection locked="0"/>
    </xf>
    <xf numFmtId="170" fontId="4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5" xfId="2" applyFont="1" applyFill="1" applyBorder="1" applyAlignment="1">
      <alignment horizontal="center" vertical="center"/>
    </xf>
    <xf numFmtId="0" fontId="4" fillId="5" borderId="5" xfId="0" applyFont="1" applyFill="1" applyBorder="1" applyAlignment="1" applyProtection="1">
      <alignment horizontal="center" vertical="center" wrapText="1" readingOrder="1"/>
      <protection locked="0"/>
    </xf>
    <xf numFmtId="169" fontId="4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9" fontId="4" fillId="5" borderId="5" xfId="2" applyFont="1" applyFill="1" applyBorder="1" applyAlignment="1">
      <alignment horizontal="center" vertical="center"/>
    </xf>
    <xf numFmtId="165" fontId="4" fillId="5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69" fontId="4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16" fillId="3" borderId="5" xfId="0" applyNumberFormat="1" applyFont="1" applyFill="1" applyBorder="1" applyAlignment="1">
      <alignment horizontal="center" vertical="center" wrapText="1"/>
    </xf>
    <xf numFmtId="9" fontId="4" fillId="5" borderId="5" xfId="2" applyFont="1" applyFill="1" applyBorder="1" applyAlignment="1">
      <alignment horizontal="center"/>
    </xf>
    <xf numFmtId="49" fontId="4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6" xfId="0" applyFont="1" applyBorder="1" applyAlignment="1">
      <alignment horizontal="center" vertical="center" wrapText="1"/>
    </xf>
    <xf numFmtId="9" fontId="4" fillId="3" borderId="5" xfId="2" applyFont="1" applyFill="1" applyBorder="1" applyAlignment="1">
      <alignment horizontal="center"/>
    </xf>
    <xf numFmtId="0" fontId="6" fillId="5" borderId="5" xfId="0" applyFont="1" applyFill="1" applyBorder="1" applyAlignment="1" applyProtection="1">
      <alignment horizontal="center" vertical="center" wrapText="1" readingOrder="1"/>
      <protection locked="0"/>
    </xf>
    <xf numFmtId="9" fontId="4" fillId="5" borderId="5" xfId="2" applyFont="1" applyFill="1" applyBorder="1"/>
    <xf numFmtId="0" fontId="6" fillId="7" borderId="5" xfId="0" applyFont="1" applyFill="1" applyBorder="1" applyAlignment="1" applyProtection="1">
      <alignment horizontal="center" vertical="center" wrapText="1" readingOrder="1"/>
      <protection locked="0"/>
    </xf>
    <xf numFmtId="166" fontId="6" fillId="0" borderId="23" xfId="0" applyNumberFormat="1" applyFont="1" applyBorder="1" applyAlignment="1" applyProtection="1">
      <alignment horizontal="center" vertical="center" wrapText="1" readingOrder="1"/>
      <protection locked="0"/>
    </xf>
    <xf numFmtId="166" fontId="6" fillId="0" borderId="20" xfId="0" applyNumberFormat="1" applyFont="1" applyBorder="1" applyAlignment="1" applyProtection="1">
      <alignment horizontal="center" vertical="center" wrapText="1" readingOrder="1"/>
      <protection locked="0"/>
    </xf>
    <xf numFmtId="164" fontId="6" fillId="6" borderId="21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4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20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6" fillId="7" borderId="5" xfId="0" applyFont="1" applyFill="1" applyBorder="1" applyAlignment="1" applyProtection="1">
      <alignment horizontal="center" vertical="center" wrapText="1" readingOrder="1"/>
      <protection locked="0"/>
    </xf>
    <xf numFmtId="0" fontId="18" fillId="7" borderId="11" xfId="0" applyFont="1" applyFill="1" applyBorder="1" applyAlignment="1" applyProtection="1">
      <alignment horizontal="center" vertical="center" wrapText="1" readingOrder="1"/>
      <protection locked="0"/>
    </xf>
    <xf numFmtId="49" fontId="18" fillId="4" borderId="5" xfId="0" applyNumberFormat="1" applyFont="1" applyFill="1" applyBorder="1" applyAlignment="1" applyProtection="1">
      <alignment horizontal="center" vertical="center" wrapText="1" readingOrder="1"/>
      <protection locked="0"/>
    </xf>
    <xf numFmtId="167" fontId="18" fillId="0" borderId="6" xfId="0" applyNumberFormat="1" applyFont="1" applyBorder="1" applyAlignment="1">
      <alignment horizontal="center" vertical="center" wrapText="1"/>
    </xf>
    <xf numFmtId="0" fontId="18" fillId="0" borderId="6" xfId="0" applyFont="1" applyBorder="1" applyAlignment="1" applyProtection="1">
      <alignment horizontal="center" vertical="center" wrapText="1" readingOrder="1"/>
      <protection locked="0"/>
    </xf>
    <xf numFmtId="1" fontId="18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9" fontId="18" fillId="9" borderId="6" xfId="2" applyFont="1" applyFill="1" applyBorder="1" applyAlignment="1">
      <alignment horizontal="center" vertical="center"/>
    </xf>
    <xf numFmtId="168" fontId="18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169" fontId="18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9" fontId="18" fillId="9" borderId="5" xfId="2" applyFont="1" applyFill="1" applyBorder="1" applyAlignment="1">
      <alignment horizontal="center" vertical="center"/>
    </xf>
    <xf numFmtId="1" fontId="18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9" fontId="16" fillId="0" borderId="5" xfId="2" applyFont="1" applyFill="1" applyBorder="1" applyAlignment="1" applyProtection="1">
      <alignment horizontal="center" vertical="center" wrapText="1" readingOrder="1"/>
      <protection locked="0"/>
    </xf>
    <xf numFmtId="9" fontId="18" fillId="3" borderId="5" xfId="2" applyFont="1" applyFill="1" applyBorder="1" applyAlignment="1">
      <alignment horizontal="center" vertical="center"/>
    </xf>
    <xf numFmtId="9" fontId="18" fillId="3" borderId="5" xfId="2" applyFont="1" applyFill="1" applyBorder="1" applyAlignment="1">
      <alignment horizontal="center"/>
    </xf>
    <xf numFmtId="0" fontId="16" fillId="5" borderId="5" xfId="0" applyFont="1" applyFill="1" applyBorder="1" applyAlignment="1" applyProtection="1">
      <alignment horizontal="center" vertical="center" wrapText="1" readingOrder="1"/>
      <protection locked="0"/>
    </xf>
    <xf numFmtId="9" fontId="18" fillId="5" borderId="5" xfId="2" applyFont="1" applyFill="1" applyBorder="1"/>
    <xf numFmtId="49" fontId="18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0" applyFont="1" applyAlignment="1">
      <alignment wrapText="1"/>
    </xf>
    <xf numFmtId="49" fontId="18" fillId="0" borderId="9" xfId="0" applyNumberFormat="1" applyFont="1" applyBorder="1" applyAlignment="1" applyProtection="1">
      <alignment horizontal="center" vertical="center" wrapText="1" readingOrder="1"/>
      <protection locked="0"/>
    </xf>
    <xf numFmtId="170" fontId="18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1"/>
    <xf numFmtId="0" fontId="22" fillId="0" borderId="0" xfId="0" applyFont="1" applyAlignment="1">
      <alignment horizontal="left" wrapText="1"/>
    </xf>
    <xf numFmtId="168" fontId="16" fillId="6" borderId="5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19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5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0" xfId="0" applyNumberFormat="1" applyFont="1" applyBorder="1" applyAlignment="1" applyProtection="1">
      <alignment horizontal="center" vertical="center" wrapText="1" readingOrder="1"/>
      <protection locked="0"/>
    </xf>
    <xf numFmtId="164" fontId="16" fillId="6" borderId="6" xfId="0" applyNumberFormat="1" applyFont="1" applyFill="1" applyBorder="1" applyAlignment="1" applyProtection="1">
      <alignment horizontal="center" vertical="center" wrapText="1" readingOrder="1"/>
      <protection locked="0"/>
    </xf>
    <xf numFmtId="164" fontId="16" fillId="6" borderId="21" xfId="0" applyNumberFormat="1" applyFont="1" applyFill="1" applyBorder="1" applyAlignment="1" applyProtection="1">
      <alignment horizontal="center" vertical="center" wrapText="1" readingOrder="1"/>
      <protection locked="0"/>
    </xf>
    <xf numFmtId="164" fontId="17" fillId="0" borderId="3" xfId="0" applyNumberFormat="1" applyFont="1" applyBorder="1" applyAlignment="1" applyProtection="1">
      <alignment horizontal="center" vertical="center" wrapText="1" readingOrder="1"/>
      <protection locked="0"/>
    </xf>
    <xf numFmtId="164" fontId="17" fillId="0" borderId="4" xfId="0" applyNumberFormat="1" applyFont="1" applyBorder="1" applyAlignment="1" applyProtection="1">
      <alignment horizontal="center" vertical="center" wrapText="1" readingOrder="1"/>
      <protection locked="0"/>
    </xf>
    <xf numFmtId="164" fontId="17" fillId="0" borderId="5" xfId="0" applyNumberFormat="1" applyFont="1" applyBorder="1" applyAlignment="1" applyProtection="1">
      <alignment horizontal="center" vertical="center" wrapText="1" readingOrder="1"/>
      <protection locked="0"/>
    </xf>
    <xf numFmtId="164" fontId="17" fillId="0" borderId="20" xfId="0" applyNumberFormat="1" applyFont="1" applyBorder="1" applyAlignment="1" applyProtection="1">
      <alignment horizontal="center" vertical="center" wrapText="1" readingOrder="1"/>
      <protection locked="0"/>
    </xf>
    <xf numFmtId="164" fontId="17" fillId="0" borderId="13" xfId="0" applyNumberFormat="1" applyFont="1" applyBorder="1" applyAlignment="1" applyProtection="1">
      <alignment horizontal="center" vertical="center" wrapText="1" readingOrder="1"/>
      <protection locked="0"/>
    </xf>
    <xf numFmtId="164" fontId="17" fillId="0" borderId="22" xfId="0" applyNumberFormat="1" applyFont="1" applyBorder="1" applyAlignment="1" applyProtection="1">
      <alignment horizontal="center" vertical="center" wrapText="1" readingOrder="1"/>
      <protection locked="0"/>
    </xf>
    <xf numFmtId="0" fontId="16" fillId="11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9" fontId="4" fillId="9" borderId="5" xfId="0" applyNumberFormat="1" applyFont="1" applyFill="1" applyBorder="1" applyAlignment="1" applyProtection="1">
      <alignment horizontal="center" vertical="center" wrapText="1" readingOrder="1"/>
      <protection locked="0"/>
    </xf>
    <xf numFmtId="9" fontId="6" fillId="9" borderId="5" xfId="2" applyFont="1" applyFill="1" applyBorder="1" applyAlignment="1" applyProtection="1">
      <alignment horizontal="center" vertical="center" wrapText="1" readingOrder="1"/>
      <protection locked="0"/>
    </xf>
    <xf numFmtId="167" fontId="2" fillId="0" borderId="0" xfId="0" applyNumberFormat="1" applyFont="1"/>
    <xf numFmtId="0" fontId="4" fillId="12" borderId="8" xfId="0" applyFont="1" applyFill="1" applyBorder="1" applyAlignment="1">
      <alignment vertical="center" wrapText="1"/>
    </xf>
    <xf numFmtId="0" fontId="4" fillId="12" borderId="5" xfId="0" applyFont="1" applyFill="1" applyBorder="1" applyAlignment="1">
      <alignment vertical="center" wrapText="1"/>
    </xf>
    <xf numFmtId="0" fontId="18" fillId="12" borderId="5" xfId="0" applyFont="1" applyFill="1" applyBorder="1" applyAlignment="1">
      <alignment vertical="center" wrapText="1"/>
    </xf>
    <xf numFmtId="0" fontId="4" fillId="12" borderId="1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7" borderId="11" xfId="0" applyFont="1" applyFill="1" applyBorder="1" applyAlignment="1" applyProtection="1">
      <alignment horizontal="center" vertical="center" wrapText="1" readingOrder="1"/>
      <protection locked="0"/>
    </xf>
    <xf numFmtId="165" fontId="4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167" fontId="6" fillId="5" borderId="5" xfId="0" applyNumberFormat="1" applyFont="1" applyFill="1" applyBorder="1" applyAlignment="1">
      <alignment horizontal="center" vertical="center" wrapText="1" readingOrder="1"/>
    </xf>
    <xf numFmtId="0" fontId="20" fillId="0" borderId="0" xfId="0" applyFont="1" applyAlignment="1">
      <alignment wrapText="1"/>
    </xf>
    <xf numFmtId="0" fontId="18" fillId="0" borderId="0" xfId="0" applyFont="1" applyAlignment="1">
      <alignment horizontal="left"/>
    </xf>
    <xf numFmtId="1" fontId="4" fillId="9" borderId="0" xfId="0" applyNumberFormat="1" applyFont="1" applyFill="1" applyAlignment="1">
      <alignment horizontal="center" vertical="center"/>
    </xf>
    <xf numFmtId="0" fontId="18" fillId="4" borderId="8" xfId="0" applyFont="1" applyFill="1" applyBorder="1" applyAlignment="1" applyProtection="1">
      <alignment horizontal="left" vertical="center" wrapText="1" readingOrder="1"/>
      <protection locked="0"/>
    </xf>
    <xf numFmtId="0" fontId="18" fillId="4" borderId="1" xfId="0" applyFont="1" applyFill="1" applyBorder="1" applyAlignment="1" applyProtection="1">
      <alignment horizontal="left" vertical="center" wrapText="1" readingOrder="1"/>
      <protection locked="0"/>
    </xf>
    <xf numFmtId="0" fontId="18" fillId="4" borderId="2" xfId="0" applyFont="1" applyFill="1" applyBorder="1" applyAlignment="1" applyProtection="1">
      <alignment horizontal="left" vertical="center" wrapText="1" readingOrder="1"/>
      <protection locked="0"/>
    </xf>
    <xf numFmtId="0" fontId="16" fillId="6" borderId="5" xfId="2" applyNumberFormat="1" applyFont="1" applyFill="1" applyBorder="1" applyAlignment="1" applyProtection="1">
      <alignment horizontal="center" vertical="center" wrapText="1" readingOrder="1"/>
      <protection locked="0"/>
    </xf>
    <xf numFmtId="9" fontId="18" fillId="3" borderId="6" xfId="2" applyFont="1" applyFill="1" applyBorder="1" applyAlignment="1">
      <alignment horizontal="center" vertical="center" wrapText="1"/>
    </xf>
    <xf numFmtId="9" fontId="18" fillId="3" borderId="7" xfId="2" applyFont="1" applyFill="1" applyBorder="1" applyAlignment="1">
      <alignment horizontal="center" vertical="center" wrapText="1"/>
    </xf>
    <xf numFmtId="0" fontId="16" fillId="6" borderId="5" xfId="0" applyFont="1" applyFill="1" applyBorder="1" applyAlignment="1" applyProtection="1">
      <alignment horizontal="center" vertical="center" wrapText="1" readingOrder="1"/>
      <protection locked="0"/>
    </xf>
    <xf numFmtId="0" fontId="16" fillId="7" borderId="5" xfId="0" applyFont="1" applyFill="1" applyBorder="1" applyAlignment="1" applyProtection="1">
      <alignment horizontal="center" vertical="center" wrapText="1" readingOrder="1"/>
      <protection locked="0"/>
    </xf>
    <xf numFmtId="0" fontId="16" fillId="2" borderId="8" xfId="0" applyFont="1" applyFill="1" applyBorder="1" applyAlignment="1" applyProtection="1">
      <alignment horizontal="right" vertical="center" wrapText="1" readingOrder="1"/>
      <protection locked="0"/>
    </xf>
    <xf numFmtId="0" fontId="16" fillId="2" borderId="1" xfId="0" applyFont="1" applyFill="1" applyBorder="1" applyAlignment="1" applyProtection="1">
      <alignment horizontal="right" vertical="center" wrapText="1" readingOrder="1"/>
      <protection locked="0"/>
    </xf>
    <xf numFmtId="0" fontId="16" fillId="10" borderId="5" xfId="0" applyFont="1" applyFill="1" applyBorder="1" applyAlignment="1">
      <alignment horizontal="right" vertical="center" wrapText="1"/>
    </xf>
    <xf numFmtId="167" fontId="18" fillId="0" borderId="8" xfId="0" applyNumberFormat="1" applyFont="1" applyBorder="1" applyAlignment="1">
      <alignment horizontal="right" vertical="center" wrapText="1"/>
    </xf>
    <xf numFmtId="167" fontId="18" fillId="0" borderId="1" xfId="0" applyNumberFormat="1" applyFont="1" applyBorder="1" applyAlignment="1">
      <alignment horizontal="right" vertical="center" wrapText="1"/>
    </xf>
    <xf numFmtId="9" fontId="4" fillId="9" borderId="0" xfId="2" applyFont="1" applyFill="1" applyBorder="1" applyAlignment="1">
      <alignment horizontal="center" vertical="center"/>
    </xf>
    <xf numFmtId="49" fontId="4" fillId="0" borderId="0" xfId="0" applyNumberFormat="1" applyFont="1" applyAlignment="1" applyProtection="1">
      <alignment horizontal="center" vertical="center" wrapText="1" readingOrder="1"/>
      <protection locked="0"/>
    </xf>
    <xf numFmtId="167" fontId="4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 readingOrder="1"/>
      <protection locked="0"/>
    </xf>
    <xf numFmtId="9" fontId="6" fillId="0" borderId="0" xfId="2" applyFont="1" applyFill="1" applyBorder="1" applyAlignment="1" applyProtection="1">
      <alignment horizontal="center" vertical="center" wrapText="1" readingOrder="1"/>
      <protection locked="0"/>
    </xf>
    <xf numFmtId="0" fontId="4" fillId="9" borderId="0" xfId="0" applyFont="1" applyFill="1" applyAlignment="1">
      <alignment horizontal="center" vertical="center" wrapText="1"/>
    </xf>
    <xf numFmtId="0" fontId="4" fillId="9" borderId="0" xfId="0" applyFont="1" applyFill="1" applyAlignment="1">
      <alignment vertical="center" wrapText="1"/>
    </xf>
    <xf numFmtId="0" fontId="4" fillId="9" borderId="0" xfId="0" applyFont="1" applyFill="1" applyAlignment="1">
      <alignment horizontal="center" vertical="center"/>
    </xf>
    <xf numFmtId="1" fontId="4" fillId="9" borderId="0" xfId="0" applyNumberFormat="1" applyFont="1" applyFill="1" applyAlignment="1" applyProtection="1">
      <alignment horizontal="center" vertical="center" wrapText="1" readingOrder="1"/>
      <protection locked="0"/>
    </xf>
    <xf numFmtId="0" fontId="17" fillId="0" borderId="5" xfId="0" applyFont="1" applyBorder="1" applyAlignment="1">
      <alignment horizontal="right" vertical="center"/>
    </xf>
    <xf numFmtId="0" fontId="17" fillId="6" borderId="17" xfId="0" applyFont="1" applyFill="1" applyBorder="1" applyAlignment="1" applyProtection="1">
      <alignment horizontal="right" vertical="center" wrapText="1" readingOrder="1"/>
      <protection locked="0"/>
    </xf>
    <xf numFmtId="0" fontId="17" fillId="6" borderId="13" xfId="0" applyFont="1" applyFill="1" applyBorder="1" applyAlignment="1" applyProtection="1">
      <alignment horizontal="right" vertical="center" wrapText="1" readingOrder="1"/>
      <protection locked="0"/>
    </xf>
    <xf numFmtId="0" fontId="16" fillId="7" borderId="14" xfId="0" applyFont="1" applyFill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6" borderId="16" xfId="0" applyFont="1" applyFill="1" applyBorder="1" applyAlignment="1" applyProtection="1">
      <alignment horizontal="right" vertical="center" wrapText="1" readingOrder="1"/>
      <protection locked="0"/>
    </xf>
    <xf numFmtId="0" fontId="16" fillId="6" borderId="6" xfId="0" applyFont="1" applyFill="1" applyBorder="1" applyAlignment="1" applyProtection="1">
      <alignment horizontal="right" vertical="center" wrapText="1" readingOrder="1"/>
      <protection locked="0"/>
    </xf>
    <xf numFmtId="0" fontId="17" fillId="6" borderId="14" xfId="0" applyFont="1" applyFill="1" applyBorder="1" applyAlignment="1" applyProtection="1">
      <alignment horizontal="right" vertical="center" wrapText="1" readingOrder="1"/>
      <protection locked="0"/>
    </xf>
    <xf numFmtId="0" fontId="17" fillId="6" borderId="3" xfId="0" applyFont="1" applyFill="1" applyBorder="1" applyAlignment="1" applyProtection="1">
      <alignment horizontal="right" vertical="center" wrapText="1" readingOrder="1"/>
      <protection locked="0"/>
    </xf>
    <xf numFmtId="0" fontId="17" fillId="6" borderId="15" xfId="0" applyFont="1" applyFill="1" applyBorder="1" applyAlignment="1" applyProtection="1">
      <alignment horizontal="right" vertical="center" wrapText="1" readingOrder="1"/>
      <protection locked="0"/>
    </xf>
    <xf numFmtId="0" fontId="17" fillId="6" borderId="5" xfId="0" applyFont="1" applyFill="1" applyBorder="1" applyAlignment="1" applyProtection="1">
      <alignment horizontal="right" vertical="center" wrapText="1" readingOrder="1"/>
      <protection locked="0"/>
    </xf>
    <xf numFmtId="167" fontId="18" fillId="0" borderId="2" xfId="0" applyNumberFormat="1" applyFont="1" applyBorder="1" applyAlignment="1">
      <alignment horizontal="right" vertical="center" wrapText="1"/>
    </xf>
    <xf numFmtId="167" fontId="16" fillId="11" borderId="8" xfId="0" applyNumberFormat="1" applyFont="1" applyFill="1" applyBorder="1" applyAlignment="1">
      <alignment horizontal="center" vertical="center" wrapText="1"/>
    </xf>
    <xf numFmtId="167" fontId="16" fillId="11" borderId="1" xfId="0" applyNumberFormat="1" applyFont="1" applyFill="1" applyBorder="1" applyAlignment="1">
      <alignment horizontal="center" vertical="center" wrapText="1"/>
    </xf>
    <xf numFmtId="167" fontId="16" fillId="5" borderId="8" xfId="0" applyNumberFormat="1" applyFont="1" applyFill="1" applyBorder="1" applyAlignment="1">
      <alignment horizontal="right" vertical="center" wrapText="1"/>
    </xf>
    <xf numFmtId="167" fontId="16" fillId="5" borderId="1" xfId="0" applyNumberFormat="1" applyFont="1" applyFill="1" applyBorder="1" applyAlignment="1">
      <alignment horizontal="right" vertical="center" wrapText="1"/>
    </xf>
    <xf numFmtId="0" fontId="16" fillId="11" borderId="8" xfId="0" applyFont="1" applyFill="1" applyBorder="1" applyAlignment="1">
      <alignment horizontal="right" vertical="center"/>
    </xf>
    <xf numFmtId="0" fontId="16" fillId="11" borderId="1" xfId="0" applyFont="1" applyFill="1" applyBorder="1" applyAlignment="1">
      <alignment horizontal="right" vertical="center"/>
    </xf>
    <xf numFmtId="0" fontId="18" fillId="3" borderId="1" xfId="0" applyFont="1" applyFill="1" applyBorder="1" applyAlignment="1" applyProtection="1">
      <alignment horizontal="center" vertical="center" wrapText="1" readingOrder="1"/>
      <protection locked="0"/>
    </xf>
    <xf numFmtId="0" fontId="18" fillId="3" borderId="2" xfId="0" applyFont="1" applyFill="1" applyBorder="1" applyAlignment="1" applyProtection="1">
      <alignment horizontal="center" vertical="center" wrapText="1" readingOrder="1"/>
      <protection locked="0"/>
    </xf>
    <xf numFmtId="49" fontId="18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18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49" fontId="18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18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6" borderId="5" xfId="0" applyFont="1" applyFill="1" applyBorder="1" applyAlignment="1" applyProtection="1">
      <alignment horizontal="right" vertical="center" wrapText="1" readingOrder="1"/>
      <protection locked="0"/>
    </xf>
    <xf numFmtId="0" fontId="16" fillId="5" borderId="8" xfId="0" applyFont="1" applyFill="1" applyBorder="1" applyAlignment="1" applyProtection="1">
      <alignment horizontal="right" vertical="center" wrapText="1" readingOrder="1"/>
      <protection locked="0"/>
    </xf>
    <xf numFmtId="0" fontId="16" fillId="5" borderId="1" xfId="0" applyFont="1" applyFill="1" applyBorder="1" applyAlignment="1" applyProtection="1">
      <alignment horizontal="right" vertical="center" wrapText="1" readingOrder="1"/>
      <protection locked="0"/>
    </xf>
    <xf numFmtId="0" fontId="18" fillId="3" borderId="8" xfId="0" applyFont="1" applyFill="1" applyBorder="1" applyAlignment="1" applyProtection="1">
      <alignment horizontal="left" vertical="center" wrapText="1" readingOrder="1"/>
      <protection locked="0"/>
    </xf>
    <xf numFmtId="0" fontId="18" fillId="3" borderId="2" xfId="0" applyFont="1" applyFill="1" applyBorder="1" applyAlignment="1" applyProtection="1">
      <alignment horizontal="left" vertical="center" wrapText="1" readingOrder="1"/>
      <protection locked="0"/>
    </xf>
    <xf numFmtId="49" fontId="18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18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49" fontId="18" fillId="3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8" fillId="3" borderId="27" xfId="0" applyFont="1" applyFill="1" applyBorder="1" applyAlignment="1" applyProtection="1">
      <alignment horizontal="center" vertical="center" wrapText="1" readingOrder="1"/>
      <protection locked="0"/>
    </xf>
    <xf numFmtId="0" fontId="18" fillId="3" borderId="9" xfId="0" applyFont="1" applyFill="1" applyBorder="1" applyAlignment="1" applyProtection="1">
      <alignment horizontal="center" vertical="center" wrapText="1" readingOrder="1"/>
      <protection locked="0"/>
    </xf>
    <xf numFmtId="0" fontId="18" fillId="3" borderId="0" xfId="0" applyFont="1" applyFill="1" applyAlignment="1" applyProtection="1">
      <alignment horizontal="center" vertical="center" wrapText="1" readingOrder="1"/>
      <protection locked="0"/>
    </xf>
    <xf numFmtId="0" fontId="18" fillId="3" borderId="10" xfId="0" applyFont="1" applyFill="1" applyBorder="1" applyAlignment="1" applyProtection="1">
      <alignment horizontal="center" vertical="center" wrapText="1" readingOrder="1"/>
      <protection locked="0"/>
    </xf>
    <xf numFmtId="0" fontId="18" fillId="3" borderId="24" xfId="0" applyFont="1" applyFill="1" applyBorder="1" applyAlignment="1" applyProtection="1">
      <alignment horizontal="left" vertical="center" wrapText="1" readingOrder="1"/>
      <protection locked="0"/>
    </xf>
    <xf numFmtId="0" fontId="18" fillId="3" borderId="9" xfId="0" applyFont="1" applyFill="1" applyBorder="1" applyAlignment="1" applyProtection="1">
      <alignment horizontal="left" vertical="center" wrapText="1" readingOrder="1"/>
      <protection locked="0"/>
    </xf>
    <xf numFmtId="0" fontId="18" fillId="3" borderId="25" xfId="0" applyFont="1" applyFill="1" applyBorder="1" applyAlignment="1" applyProtection="1">
      <alignment horizontal="left" vertical="center" wrapText="1" readingOrder="1"/>
      <protection locked="0"/>
    </xf>
    <xf numFmtId="0" fontId="18" fillId="3" borderId="10" xfId="0" applyFont="1" applyFill="1" applyBorder="1" applyAlignment="1" applyProtection="1">
      <alignment horizontal="left" vertical="center" wrapText="1" readingOrder="1"/>
      <protection locked="0"/>
    </xf>
    <xf numFmtId="0" fontId="18" fillId="3" borderId="6" xfId="0" applyFont="1" applyFill="1" applyBorder="1" applyAlignment="1" applyProtection="1">
      <alignment horizontal="center" vertical="center" wrapText="1" readingOrder="1"/>
      <protection locked="0"/>
    </xf>
    <xf numFmtId="0" fontId="18" fillId="3" borderId="7" xfId="0" applyFont="1" applyFill="1" applyBorder="1" applyAlignment="1" applyProtection="1">
      <alignment horizontal="center" vertical="center" wrapText="1" readingOrder="1"/>
      <protection locked="0"/>
    </xf>
    <xf numFmtId="49" fontId="18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5" borderId="5" xfId="0" applyFont="1" applyFill="1" applyBorder="1" applyAlignment="1" applyProtection="1">
      <alignment horizontal="right" vertical="center" wrapText="1" readingOrder="1"/>
      <protection locked="0"/>
    </xf>
    <xf numFmtId="0" fontId="16" fillId="2" borderId="2" xfId="0" applyFont="1" applyFill="1" applyBorder="1" applyAlignment="1" applyProtection="1">
      <alignment horizontal="right" vertical="center" wrapText="1" readingOrder="1"/>
      <protection locked="0"/>
    </xf>
    <xf numFmtId="0" fontId="16" fillId="2" borderId="5" xfId="0" applyFont="1" applyFill="1" applyBorder="1" applyAlignment="1" applyProtection="1">
      <alignment horizontal="right" vertical="center" wrapText="1" readingOrder="1"/>
      <protection locked="0"/>
    </xf>
    <xf numFmtId="0" fontId="18" fillId="3" borderId="1" xfId="0" applyFont="1" applyFill="1" applyBorder="1" applyAlignment="1" applyProtection="1">
      <alignment horizontal="left" vertical="center" wrapText="1" readingOrder="1"/>
      <protection locked="0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16" fillId="0" borderId="12" xfId="0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2" fillId="6" borderId="5" xfId="0" applyFont="1" applyFill="1" applyBorder="1" applyAlignment="1" applyProtection="1">
      <alignment horizontal="center" vertical="center" wrapText="1" readingOrder="1"/>
      <protection locked="0"/>
    </xf>
    <xf numFmtId="0" fontId="12" fillId="6" borderId="5" xfId="2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8" xfId="0" applyFont="1" applyFill="1" applyBorder="1" applyAlignment="1" applyProtection="1">
      <alignment horizontal="left" vertical="center" wrapText="1" readingOrder="1"/>
      <protection locked="0"/>
    </xf>
    <xf numFmtId="0" fontId="4" fillId="4" borderId="1" xfId="0" applyFont="1" applyFill="1" applyBorder="1" applyAlignment="1" applyProtection="1">
      <alignment horizontal="left" vertical="center" wrapText="1" readingOrder="1"/>
      <protection locked="0"/>
    </xf>
    <xf numFmtId="0" fontId="4" fillId="4" borderId="2" xfId="0" applyFont="1" applyFill="1" applyBorder="1" applyAlignment="1" applyProtection="1">
      <alignment horizontal="left" vertical="center" wrapText="1" readingOrder="1"/>
      <protection locked="0"/>
    </xf>
    <xf numFmtId="0" fontId="4" fillId="3" borderId="24" xfId="0" applyFont="1" applyFill="1" applyBorder="1" applyAlignment="1" applyProtection="1">
      <alignment horizontal="left" vertical="center" wrapText="1" readingOrder="1"/>
      <protection locked="0"/>
    </xf>
    <xf numFmtId="0" fontId="4" fillId="3" borderId="9" xfId="0" applyFont="1" applyFill="1" applyBorder="1" applyAlignment="1" applyProtection="1">
      <alignment horizontal="left" vertical="center" wrapText="1" readingOrder="1"/>
      <protection locked="0"/>
    </xf>
    <xf numFmtId="0" fontId="4" fillId="3" borderId="27" xfId="0" applyFont="1" applyFill="1" applyBorder="1" applyAlignment="1" applyProtection="1">
      <alignment horizontal="center" vertical="center" wrapText="1" readingOrder="1"/>
      <protection locked="0"/>
    </xf>
    <xf numFmtId="0" fontId="4" fillId="3" borderId="9" xfId="0" applyFont="1" applyFill="1" applyBorder="1" applyAlignment="1" applyProtection="1">
      <alignment horizontal="center" vertical="center" wrapText="1" readingOrder="1"/>
      <protection locked="0"/>
    </xf>
    <xf numFmtId="0" fontId="12" fillId="7" borderId="5" xfId="0" applyFont="1" applyFill="1" applyBorder="1" applyAlignment="1" applyProtection="1">
      <alignment horizontal="center" vertical="center" wrapText="1" readingOrder="1"/>
      <protection locked="0"/>
    </xf>
    <xf numFmtId="0" fontId="7" fillId="6" borderId="15" xfId="0" applyFont="1" applyFill="1" applyBorder="1" applyAlignment="1" applyProtection="1">
      <alignment horizontal="right" vertical="center" wrapText="1" readingOrder="1"/>
      <protection locked="0"/>
    </xf>
    <xf numFmtId="0" fontId="7" fillId="6" borderId="5" xfId="0" applyFont="1" applyFill="1" applyBorder="1" applyAlignment="1" applyProtection="1">
      <alignment horizontal="right" vertical="center" wrapText="1" readingOrder="1"/>
      <protection locked="0"/>
    </xf>
    <xf numFmtId="0" fontId="6" fillId="2" borderId="8" xfId="0" applyFont="1" applyFill="1" applyBorder="1" applyAlignment="1" applyProtection="1">
      <alignment horizontal="right" vertical="center" wrapText="1" readingOrder="1"/>
      <protection locked="0"/>
    </xf>
    <xf numFmtId="0" fontId="6" fillId="2" borderId="1" xfId="0" applyFont="1" applyFill="1" applyBorder="1" applyAlignment="1" applyProtection="1">
      <alignment horizontal="right" vertical="center" wrapText="1" readingOrder="1"/>
      <protection locked="0"/>
    </xf>
    <xf numFmtId="0" fontId="6" fillId="5" borderId="8" xfId="0" applyFont="1" applyFill="1" applyBorder="1" applyAlignment="1" applyProtection="1">
      <alignment horizontal="right" vertical="center" wrapText="1" readingOrder="1"/>
      <protection locked="0"/>
    </xf>
    <xf numFmtId="0" fontId="6" fillId="5" borderId="1" xfId="0" applyFont="1" applyFill="1" applyBorder="1" applyAlignment="1" applyProtection="1">
      <alignment horizontal="right" vertical="center" wrapText="1" readingOrder="1"/>
      <protection locked="0"/>
    </xf>
    <xf numFmtId="0" fontId="4" fillId="3" borderId="8" xfId="0" applyFont="1" applyFill="1" applyBorder="1" applyAlignment="1" applyProtection="1">
      <alignment horizontal="left" vertical="center" wrapText="1" readingOrder="1"/>
      <protection locked="0"/>
    </xf>
    <xf numFmtId="0" fontId="4" fillId="3" borderId="2" xfId="0" applyFont="1" applyFill="1" applyBorder="1" applyAlignment="1" applyProtection="1">
      <alignment horizontal="left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0" fontId="4" fillId="3" borderId="2" xfId="0" applyFont="1" applyFill="1" applyBorder="1" applyAlignment="1" applyProtection="1">
      <alignment horizontal="center" vertical="center" wrapText="1" readingOrder="1"/>
      <protection locked="0"/>
    </xf>
    <xf numFmtId="0" fontId="4" fillId="3" borderId="12" xfId="0" applyFont="1" applyFill="1" applyBorder="1" applyAlignment="1" applyProtection="1">
      <alignment horizontal="center" vertical="center" wrapText="1" readingOrder="1"/>
      <protection locked="0"/>
    </xf>
    <xf numFmtId="0" fontId="4" fillId="3" borderId="18" xfId="0" applyFont="1" applyFill="1" applyBorder="1" applyAlignment="1" applyProtection="1">
      <alignment horizontal="center" vertical="center" wrapText="1" readingOrder="1"/>
      <protection locked="0"/>
    </xf>
    <xf numFmtId="0" fontId="6" fillId="2" borderId="5" xfId="0" applyFont="1" applyFill="1" applyBorder="1" applyAlignment="1" applyProtection="1">
      <alignment horizontal="right" vertical="center" wrapText="1" readingOrder="1"/>
      <protection locked="0"/>
    </xf>
    <xf numFmtId="49" fontId="4" fillId="4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6" xfId="0" applyFont="1" applyFill="1" applyBorder="1" applyAlignment="1" applyProtection="1">
      <alignment horizontal="center" vertical="center" wrapText="1" readingOrder="1"/>
      <protection locked="0"/>
    </xf>
    <xf numFmtId="0" fontId="4" fillId="3" borderId="11" xfId="0" applyFont="1" applyFill="1" applyBorder="1" applyAlignment="1" applyProtection="1">
      <alignment horizontal="center" vertical="center" wrapText="1" readingOrder="1"/>
      <protection locked="0"/>
    </xf>
    <xf numFmtId="0" fontId="4" fillId="3" borderId="26" xfId="0" applyFont="1" applyFill="1" applyBorder="1" applyAlignment="1" applyProtection="1">
      <alignment horizontal="left" vertical="center" wrapText="1" readingOrder="1"/>
      <protection locked="0"/>
    </xf>
    <xf numFmtId="0" fontId="4" fillId="3" borderId="18" xfId="0" applyFont="1" applyFill="1" applyBorder="1" applyAlignment="1" applyProtection="1">
      <alignment horizontal="left" vertical="center" wrapText="1" readingOrder="1"/>
      <protection locked="0"/>
    </xf>
    <xf numFmtId="49" fontId="4" fillId="3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3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11" borderId="8" xfId="0" applyFont="1" applyFill="1" applyBorder="1" applyAlignment="1">
      <alignment horizontal="right"/>
    </xf>
    <xf numFmtId="0" fontId="16" fillId="11" borderId="1" xfId="0" applyFont="1" applyFill="1" applyBorder="1" applyAlignment="1">
      <alignment horizontal="right"/>
    </xf>
    <xf numFmtId="49" fontId="4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49" fontId="6" fillId="3" borderId="8" xfId="0" applyNumberFormat="1" applyFont="1" applyFill="1" applyBorder="1" applyAlignment="1" applyProtection="1">
      <alignment horizontal="right" vertical="center" wrapText="1" readingOrder="1"/>
      <protection locked="0"/>
    </xf>
    <xf numFmtId="49" fontId="6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6" fillId="5" borderId="5" xfId="0" applyFont="1" applyFill="1" applyBorder="1" applyAlignment="1">
      <alignment horizontal="right" vertical="center" wrapText="1"/>
    </xf>
    <xf numFmtId="167" fontId="18" fillId="0" borderId="8" xfId="0" applyNumberFormat="1" applyFont="1" applyBorder="1" applyAlignment="1">
      <alignment horizontal="right" wrapText="1"/>
    </xf>
    <xf numFmtId="167" fontId="18" fillId="0" borderId="1" xfId="0" applyNumberFormat="1" applyFont="1" applyBorder="1" applyAlignment="1">
      <alignment horizontal="right" wrapText="1"/>
    </xf>
    <xf numFmtId="167" fontId="16" fillId="5" borderId="8" xfId="0" applyNumberFormat="1" applyFont="1" applyFill="1" applyBorder="1" applyAlignment="1">
      <alignment horizontal="right" wrapText="1"/>
    </xf>
    <xf numFmtId="167" fontId="16" fillId="5" borderId="1" xfId="0" applyNumberFormat="1" applyFont="1" applyFill="1" applyBorder="1" applyAlignment="1">
      <alignment horizontal="right" wrapText="1"/>
    </xf>
    <xf numFmtId="0" fontId="7" fillId="6" borderId="17" xfId="0" applyFont="1" applyFill="1" applyBorder="1" applyAlignment="1" applyProtection="1">
      <alignment horizontal="right" vertical="center" wrapText="1" readingOrder="1"/>
      <protection locked="0"/>
    </xf>
    <xf numFmtId="0" fontId="7" fillId="6" borderId="13" xfId="0" applyFont="1" applyFill="1" applyBorder="1" applyAlignment="1" applyProtection="1">
      <alignment horizontal="right" vertical="center" wrapText="1" readingOrder="1"/>
      <protection locked="0"/>
    </xf>
    <xf numFmtId="0" fontId="6" fillId="6" borderId="5" xfId="0" applyFont="1" applyFill="1" applyBorder="1" applyAlignment="1" applyProtection="1">
      <alignment horizontal="right" vertical="center" wrapText="1" readingOrder="1"/>
      <protection locked="0"/>
    </xf>
    <xf numFmtId="0" fontId="6" fillId="7" borderId="1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 applyProtection="1">
      <alignment horizontal="right" vertical="center" wrapText="1" readingOrder="1"/>
      <protection locked="0"/>
    </xf>
    <xf numFmtId="0" fontId="6" fillId="6" borderId="6" xfId="0" applyFont="1" applyFill="1" applyBorder="1" applyAlignment="1" applyProtection="1">
      <alignment horizontal="right" vertical="center" wrapText="1" readingOrder="1"/>
      <protection locked="0"/>
    </xf>
    <xf numFmtId="0" fontId="7" fillId="6" borderId="14" xfId="0" applyFont="1" applyFill="1" applyBorder="1" applyAlignment="1" applyProtection="1">
      <alignment horizontal="right" vertical="center" wrapText="1" readingOrder="1"/>
      <protection locked="0"/>
    </xf>
    <xf numFmtId="0" fontId="7" fillId="6" borderId="3" xfId="0" applyFont="1" applyFill="1" applyBorder="1" applyAlignment="1" applyProtection="1">
      <alignment horizontal="right" vertical="center" wrapText="1" readingOrder="1"/>
      <protection locked="0"/>
    </xf>
    <xf numFmtId="49" fontId="4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5" xfId="0" applyFont="1" applyFill="1" applyBorder="1" applyAlignment="1">
      <alignment horizontal="left" vertical="center" wrapText="1"/>
    </xf>
    <xf numFmtId="49" fontId="4" fillId="3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 applyProtection="1">
      <alignment horizontal="left" vertical="center" wrapText="1" readingOrder="1"/>
      <protection locked="0"/>
    </xf>
    <xf numFmtId="0" fontId="4" fillId="5" borderId="1" xfId="0" applyFont="1" applyFill="1" applyBorder="1" applyAlignment="1" applyProtection="1">
      <alignment horizontal="left" vertical="center" wrapText="1" readingOrder="1"/>
      <protection locked="0"/>
    </xf>
    <xf numFmtId="0" fontId="4" fillId="5" borderId="2" xfId="0" applyFont="1" applyFill="1" applyBorder="1" applyAlignment="1" applyProtection="1">
      <alignment horizontal="left" vertical="center" wrapText="1" readingOrder="1"/>
      <protection locked="0"/>
    </xf>
    <xf numFmtId="49" fontId="4" fillId="3" borderId="5" xfId="0" applyNumberFormat="1" applyFont="1" applyFill="1" applyBorder="1" applyAlignment="1" applyProtection="1">
      <alignment horizontal="left" vertical="center" wrapText="1" readingOrder="1"/>
      <protection locked="0"/>
    </xf>
    <xf numFmtId="49" fontId="4" fillId="0" borderId="6" xfId="0" applyNumberFormat="1" applyFont="1" applyBorder="1" applyAlignment="1" applyProtection="1">
      <alignment horizontal="center" vertical="center" wrapText="1" readingOrder="1"/>
      <protection locked="0"/>
    </xf>
    <xf numFmtId="49" fontId="4" fillId="0" borderId="7" xfId="0" applyNumberFormat="1" applyFont="1" applyBorder="1" applyAlignment="1" applyProtection="1">
      <alignment horizontal="center" vertical="center" wrapText="1" readingOrder="1"/>
      <protection locked="0"/>
    </xf>
    <xf numFmtId="167" fontId="4" fillId="0" borderId="6" xfId="0" applyNumberFormat="1" applyFont="1" applyBorder="1" applyAlignment="1">
      <alignment horizontal="center" vertical="center" wrapText="1"/>
    </xf>
    <xf numFmtId="167" fontId="4" fillId="0" borderId="7" xfId="0" applyNumberFormat="1" applyFont="1" applyBorder="1" applyAlignment="1">
      <alignment horizontal="center" vertical="center" wrapText="1"/>
    </xf>
    <xf numFmtId="167" fontId="4" fillId="0" borderId="11" xfId="0" applyNumberFormat="1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11" xfId="0" applyFont="1" applyBorder="1" applyAlignment="1" applyProtection="1">
      <alignment horizontal="center" vertical="center" wrapText="1" readingOrder="1"/>
      <protection locked="0"/>
    </xf>
    <xf numFmtId="49" fontId="6" fillId="4" borderId="5" xfId="0" applyNumberFormat="1" applyFont="1" applyFill="1" applyBorder="1" applyAlignment="1" applyProtection="1">
      <alignment horizontal="right" vertical="center" wrapText="1" readingOrder="1"/>
      <protection locked="0"/>
    </xf>
    <xf numFmtId="49" fontId="4" fillId="3" borderId="7" xfId="0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6" xfId="2" applyFont="1" applyFill="1" applyBorder="1" applyAlignment="1">
      <alignment horizontal="center" vertical="center" wrapText="1"/>
    </xf>
    <xf numFmtId="9" fontId="4" fillId="3" borderId="11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4" fillId="9" borderId="6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11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center" vertical="center"/>
    </xf>
    <xf numFmtId="0" fontId="4" fillId="9" borderId="11" xfId="0" applyFont="1" applyFill="1" applyBorder="1" applyAlignment="1">
      <alignment horizontal="center" vertical="center"/>
    </xf>
    <xf numFmtId="1" fontId="4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1" fontId="4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2" borderId="27" xfId="0" applyFont="1" applyFill="1" applyBorder="1" applyAlignment="1" applyProtection="1">
      <alignment horizontal="center" vertical="center" wrapText="1" readingOrder="1"/>
      <protection locked="0"/>
    </xf>
    <xf numFmtId="0" fontId="6" fillId="2" borderId="9" xfId="0" applyFont="1" applyFill="1" applyBorder="1" applyAlignment="1" applyProtection="1">
      <alignment horizontal="center" vertical="center" wrapText="1" readingOrder="1"/>
      <protection locked="0"/>
    </xf>
    <xf numFmtId="0" fontId="6" fillId="2" borderId="12" xfId="0" applyFont="1" applyFill="1" applyBorder="1" applyAlignment="1" applyProtection="1">
      <alignment horizontal="center" vertical="center" wrapText="1" readingOrder="1"/>
      <protection locked="0"/>
    </xf>
    <xf numFmtId="0" fontId="6" fillId="2" borderId="18" xfId="0" applyFont="1" applyFill="1" applyBorder="1" applyAlignment="1" applyProtection="1">
      <alignment horizontal="center" vertical="center" wrapText="1" readingOrder="1"/>
      <protection locked="0"/>
    </xf>
    <xf numFmtId="1" fontId="4" fillId="9" borderId="6" xfId="0" applyNumberFormat="1" applyFont="1" applyFill="1" applyBorder="1" applyAlignment="1">
      <alignment horizontal="center" vertical="center"/>
    </xf>
    <xf numFmtId="1" fontId="4" fillId="9" borderId="11" xfId="0" applyNumberFormat="1" applyFont="1" applyFill="1" applyBorder="1" applyAlignment="1">
      <alignment horizontal="center" vertical="center"/>
    </xf>
    <xf numFmtId="9" fontId="4" fillId="9" borderId="6" xfId="2" applyFont="1" applyFill="1" applyBorder="1" applyAlignment="1">
      <alignment horizontal="center" vertical="center"/>
    </xf>
    <xf numFmtId="9" fontId="4" fillId="9" borderId="11" xfId="2" applyFont="1" applyFill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center" vertical="center" wrapText="1" readingOrder="1"/>
      <protection locked="0"/>
    </xf>
    <xf numFmtId="0" fontId="4" fillId="3" borderId="26" xfId="0" applyFont="1" applyFill="1" applyBorder="1" applyAlignment="1" applyProtection="1">
      <alignment horizontal="center" vertical="center" wrapText="1" readingOrder="1"/>
      <protection locked="0"/>
    </xf>
    <xf numFmtId="0" fontId="6" fillId="6" borderId="8" xfId="0" applyFont="1" applyFill="1" applyBorder="1" applyAlignment="1" applyProtection="1">
      <alignment horizontal="right" vertical="center" wrapText="1" readingOrder="1"/>
      <protection locked="0"/>
    </xf>
    <xf numFmtId="0" fontId="6" fillId="6" borderId="1" xfId="0" applyFont="1" applyFill="1" applyBorder="1" applyAlignment="1" applyProtection="1">
      <alignment horizontal="right" vertical="center" wrapText="1" readingOrder="1"/>
      <protection locked="0"/>
    </xf>
    <xf numFmtId="168" fontId="4" fillId="9" borderId="6" xfId="0" applyNumberFormat="1" applyFont="1" applyFill="1" applyBorder="1" applyAlignment="1" applyProtection="1">
      <alignment horizontal="center" vertical="center" wrapText="1" readingOrder="1"/>
      <protection locked="0"/>
    </xf>
    <xf numFmtId="168" fontId="4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0" borderId="5" xfId="0" applyNumberFormat="1" applyFont="1" applyBorder="1" applyAlignment="1" applyProtection="1">
      <alignment horizontal="center" vertical="center" wrapText="1" readingOrder="1"/>
      <protection locked="0"/>
    </xf>
    <xf numFmtId="0" fontId="4" fillId="9" borderId="6" xfId="0" applyFont="1" applyFill="1" applyBorder="1" applyAlignment="1" applyProtection="1">
      <alignment horizontal="center" vertical="center" wrapText="1" readingOrder="1"/>
      <protection locked="0"/>
    </xf>
    <xf numFmtId="0" fontId="4" fillId="9" borderId="11" xfId="0" applyFont="1" applyFill="1" applyBorder="1" applyAlignment="1" applyProtection="1">
      <alignment horizontal="center" vertical="center" wrapText="1" readingOrder="1"/>
      <protection locked="0"/>
    </xf>
    <xf numFmtId="167" fontId="10" fillId="5" borderId="8" xfId="0" applyNumberFormat="1" applyFont="1" applyFill="1" applyBorder="1" applyAlignment="1">
      <alignment horizontal="right" vertical="center" wrapText="1"/>
    </xf>
    <xf numFmtId="167" fontId="10" fillId="5" borderId="1" xfId="0" applyNumberFormat="1" applyFont="1" applyFill="1" applyBorder="1" applyAlignment="1">
      <alignment horizontal="right" vertical="center" wrapText="1"/>
    </xf>
    <xf numFmtId="167" fontId="11" fillId="0" borderId="8" xfId="0" applyNumberFormat="1" applyFont="1" applyBorder="1" applyAlignment="1">
      <alignment horizontal="right" vertical="center" wrapText="1"/>
    </xf>
    <xf numFmtId="167" fontId="11" fillId="0" borderId="1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right"/>
    </xf>
    <xf numFmtId="167" fontId="11" fillId="0" borderId="2" xfId="0" applyNumberFormat="1" applyFont="1" applyBorder="1" applyAlignment="1">
      <alignment horizontal="right" vertical="center" wrapText="1"/>
    </xf>
    <xf numFmtId="167" fontId="11" fillId="0" borderId="8" xfId="0" applyNumberFormat="1" applyFont="1" applyBorder="1" applyAlignment="1">
      <alignment horizontal="right" wrapText="1"/>
    </xf>
    <xf numFmtId="167" fontId="11" fillId="0" borderId="1" xfId="0" applyNumberFormat="1" applyFont="1" applyBorder="1" applyAlignment="1">
      <alignment horizontal="right" wrapText="1"/>
    </xf>
    <xf numFmtId="167" fontId="10" fillId="11" borderId="8" xfId="0" applyNumberFormat="1" applyFont="1" applyFill="1" applyBorder="1" applyAlignment="1">
      <alignment horizontal="center" vertical="center" wrapText="1"/>
    </xf>
    <xf numFmtId="167" fontId="10" fillId="11" borderId="1" xfId="0" applyNumberFormat="1" applyFont="1" applyFill="1" applyBorder="1" applyAlignment="1">
      <alignment horizontal="center" vertical="center" wrapText="1"/>
    </xf>
    <xf numFmtId="167" fontId="10" fillId="5" borderId="8" xfId="0" applyNumberFormat="1" applyFont="1" applyFill="1" applyBorder="1" applyAlignment="1">
      <alignment horizontal="right" wrapText="1"/>
    </xf>
    <xf numFmtId="167" fontId="10" fillId="5" borderId="1" xfId="0" applyNumberFormat="1" applyFont="1" applyFill="1" applyBorder="1" applyAlignment="1">
      <alignment horizontal="right" wrapText="1"/>
    </xf>
    <xf numFmtId="49" fontId="4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 readingOrder="1"/>
      <protection locked="0"/>
    </xf>
    <xf numFmtId="49" fontId="4" fillId="3" borderId="9" xfId="0" applyNumberFormat="1" applyFont="1" applyFill="1" applyBorder="1" applyAlignment="1" applyProtection="1">
      <alignment horizontal="left" vertical="center" wrapText="1" readingOrder="1"/>
      <protection locked="0"/>
    </xf>
    <xf numFmtId="49" fontId="4" fillId="3" borderId="26" xfId="0" applyNumberFormat="1" applyFont="1" applyFill="1" applyBorder="1" applyAlignment="1" applyProtection="1">
      <alignment horizontal="left" vertical="center" wrapText="1" readingOrder="1"/>
      <protection locked="0"/>
    </xf>
    <xf numFmtId="49" fontId="4" fillId="3" borderId="18" xfId="0" applyNumberFormat="1" applyFont="1" applyFill="1" applyBorder="1" applyAlignment="1" applyProtection="1">
      <alignment horizontal="left" vertical="center" wrapText="1" readingOrder="1"/>
      <protection locked="0"/>
    </xf>
    <xf numFmtId="167" fontId="4" fillId="0" borderId="8" xfId="0" applyNumberFormat="1" applyFont="1" applyBorder="1" applyAlignment="1">
      <alignment horizontal="right" vertical="center" wrapText="1"/>
    </xf>
    <xf numFmtId="167" fontId="4" fillId="0" borderId="1" xfId="0" applyNumberFormat="1" applyFont="1" applyBorder="1" applyAlignment="1">
      <alignment horizontal="right" vertical="center" wrapText="1"/>
    </xf>
    <xf numFmtId="167" fontId="4" fillId="0" borderId="8" xfId="0" applyNumberFormat="1" applyFont="1" applyBorder="1" applyAlignment="1">
      <alignment horizontal="right" wrapText="1"/>
    </xf>
    <xf numFmtId="167" fontId="4" fillId="0" borderId="1" xfId="0" applyNumberFormat="1" applyFont="1" applyBorder="1" applyAlignment="1">
      <alignment horizontal="right" wrapText="1"/>
    </xf>
    <xf numFmtId="0" fontId="6" fillId="2" borderId="2" xfId="0" applyFont="1" applyFill="1" applyBorder="1" applyAlignment="1" applyProtection="1">
      <alignment horizontal="right" vertical="center" wrapText="1" readingOrder="1"/>
      <protection locked="0"/>
    </xf>
    <xf numFmtId="167" fontId="6" fillId="11" borderId="8" xfId="0" applyNumberFormat="1" applyFont="1" applyFill="1" applyBorder="1" applyAlignment="1">
      <alignment horizontal="center" vertical="center" wrapText="1"/>
    </xf>
    <xf numFmtId="167" fontId="6" fillId="11" borderId="1" xfId="0" applyNumberFormat="1" applyFont="1" applyFill="1" applyBorder="1" applyAlignment="1">
      <alignment horizontal="center" vertical="center" wrapText="1"/>
    </xf>
    <xf numFmtId="167" fontId="6" fillId="5" borderId="8" xfId="0" applyNumberFormat="1" applyFont="1" applyFill="1" applyBorder="1" applyAlignment="1">
      <alignment horizontal="right" wrapText="1"/>
    </xf>
    <xf numFmtId="167" fontId="6" fillId="5" borderId="1" xfId="0" applyNumberFormat="1" applyFont="1" applyFill="1" applyBorder="1" applyAlignment="1">
      <alignment horizontal="right" wrapText="1"/>
    </xf>
    <xf numFmtId="0" fontId="6" fillId="10" borderId="5" xfId="0" applyFont="1" applyFill="1" applyBorder="1" applyAlignment="1">
      <alignment horizontal="right" vertical="center" wrapText="1"/>
    </xf>
    <xf numFmtId="167" fontId="6" fillId="5" borderId="8" xfId="0" applyNumberFormat="1" applyFont="1" applyFill="1" applyBorder="1" applyAlignment="1">
      <alignment horizontal="right" vertical="center" wrapText="1"/>
    </xf>
    <xf numFmtId="167" fontId="6" fillId="5" borderId="1" xfId="0" applyNumberFormat="1" applyFont="1" applyFill="1" applyBorder="1" applyAlignment="1">
      <alignment horizontal="right" vertical="center" wrapText="1"/>
    </xf>
    <xf numFmtId="0" fontId="6" fillId="11" borderId="8" xfId="0" applyFont="1" applyFill="1" applyBorder="1" applyAlignment="1">
      <alignment horizontal="right"/>
    </xf>
    <xf numFmtId="0" fontId="6" fillId="11" borderId="1" xfId="0" applyFont="1" applyFill="1" applyBorder="1" applyAlignment="1">
      <alignment horizontal="right"/>
    </xf>
    <xf numFmtId="0" fontId="7" fillId="0" borderId="5" xfId="0" applyFont="1" applyBorder="1" applyAlignment="1">
      <alignment horizontal="right"/>
    </xf>
    <xf numFmtId="167" fontId="4" fillId="0" borderId="2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2" xfId="0" applyFont="1" applyBorder="1" applyAlignment="1" applyProtection="1">
      <alignment horizontal="center" vertical="center" wrapText="1" readingOrder="1"/>
      <protection locked="0"/>
    </xf>
    <xf numFmtId="0" fontId="6" fillId="6" borderId="5" xfId="0" applyFont="1" applyFill="1" applyBorder="1" applyAlignment="1" applyProtection="1">
      <alignment horizontal="center" vertical="center" wrapText="1" readingOrder="1"/>
      <protection locked="0"/>
    </xf>
    <xf numFmtId="168" fontId="4" fillId="0" borderId="6" xfId="0" applyNumberFormat="1" applyFont="1" applyBorder="1" applyAlignment="1">
      <alignment horizontal="center" vertical="center" wrapText="1"/>
    </xf>
    <xf numFmtId="168" fontId="4" fillId="0" borderId="7" xfId="0" applyNumberFormat="1" applyFont="1" applyBorder="1" applyAlignment="1">
      <alignment horizontal="center" vertical="center" wrapText="1"/>
    </xf>
    <xf numFmtId="168" fontId="4" fillId="0" borderId="11" xfId="0" applyNumberFormat="1" applyFont="1" applyBorder="1" applyAlignment="1">
      <alignment horizontal="center" vertical="center" wrapText="1"/>
    </xf>
    <xf numFmtId="0" fontId="6" fillId="6" borderId="5" xfId="2" applyNumberFormat="1" applyFont="1" applyFill="1" applyBorder="1" applyAlignment="1" applyProtection="1">
      <alignment horizontal="center" vertical="center" wrapText="1" readingOrder="1"/>
      <protection locked="0"/>
    </xf>
    <xf numFmtId="0" fontId="6" fillId="7" borderId="5" xfId="0" applyFont="1" applyFill="1" applyBorder="1" applyAlignment="1" applyProtection="1">
      <alignment horizontal="center" vertical="center" wrapText="1" readingOrder="1"/>
      <protection locked="0"/>
    </xf>
    <xf numFmtId="49" fontId="4" fillId="3" borderId="24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3" borderId="9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3" borderId="25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3" borderId="10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3" borderId="26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3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12" fillId="0" borderId="12" xfId="0" applyFont="1" applyBorder="1" applyAlignment="1" applyProtection="1">
      <alignment horizontal="left" vertical="center" wrapText="1" readingOrder="1"/>
      <protection locked="0"/>
    </xf>
    <xf numFmtId="9" fontId="4" fillId="3" borderId="7" xfId="2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3">
    <cellStyle name="Įprastas" xfId="0" builtinId="0"/>
    <cellStyle name="Normal 2" xfId="1" xr:uid="{00000000-0005-0000-0000-000001000000}"/>
    <cellStyle name="Procentai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DCDCD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4"/>
  <sheetViews>
    <sheetView tabSelected="1" zoomScaleNormal="100" zoomScaleSheetLayoutView="100" workbookViewId="0">
      <pane ySplit="10" topLeftCell="A46" activePane="bottomLeft" state="frozen"/>
      <selection pane="bottomLeft" activeCell="I49" sqref="I49"/>
    </sheetView>
  </sheetViews>
  <sheetFormatPr defaultColWidth="9.140625" defaultRowHeight="15" x14ac:dyDescent="0.25"/>
  <cols>
    <col min="1" max="1" width="12.7109375" style="2" customWidth="1"/>
    <col min="2" max="2" width="11.28515625" style="2" customWidth="1"/>
    <col min="3" max="3" width="11.28515625" style="3" customWidth="1"/>
    <col min="4" max="4" width="25.7109375" style="3" customWidth="1"/>
    <col min="5" max="5" width="11.28515625" style="3" customWidth="1"/>
    <col min="6" max="8" width="12.42578125" style="3" customWidth="1"/>
    <col min="9" max="9" width="18.7109375" style="3" customWidth="1"/>
    <col min="10" max="10" width="17.7109375" style="3" customWidth="1"/>
    <col min="11" max="11" width="35.140625" style="3" customWidth="1"/>
    <col min="12" max="12" width="10.42578125" style="3" customWidth="1"/>
    <col min="13" max="13" width="11.42578125" style="3" customWidth="1"/>
    <col min="14" max="14" width="10.140625" style="3" customWidth="1"/>
    <col min="15" max="15" width="11.140625" style="3" customWidth="1"/>
    <col min="16" max="16" width="26.140625" style="3" customWidth="1"/>
    <col min="17" max="17" width="20.28515625" style="1" customWidth="1"/>
    <col min="18" max="18" width="10" style="1" customWidth="1"/>
    <col min="19" max="16384" width="9.140625" style="1"/>
  </cols>
  <sheetData>
    <row r="1" spans="1:17" x14ac:dyDescent="0.25">
      <c r="J1" s="29"/>
    </row>
    <row r="2" spans="1:17" ht="15.75" x14ac:dyDescent="0.25">
      <c r="A2" s="90"/>
      <c r="B2" s="90"/>
      <c r="C2" s="91"/>
      <c r="D2" s="91"/>
      <c r="E2" s="91"/>
      <c r="F2" s="349"/>
      <c r="G2" s="349"/>
      <c r="H2" s="349"/>
      <c r="I2" s="349"/>
      <c r="J2" s="349"/>
      <c r="K2" s="91"/>
      <c r="L2" s="275" t="s">
        <v>643</v>
      </c>
      <c r="M2" s="275"/>
      <c r="N2" s="275"/>
      <c r="O2" s="275"/>
      <c r="P2" s="275"/>
    </row>
    <row r="3" spans="1:17" ht="13.5" customHeight="1" x14ac:dyDescent="0.25">
      <c r="A3" s="90"/>
      <c r="B3" s="90"/>
      <c r="C3" s="91"/>
      <c r="D3" s="91"/>
      <c r="E3" s="91"/>
      <c r="F3" s="350"/>
      <c r="G3" s="350"/>
      <c r="H3" s="350"/>
      <c r="I3" s="350"/>
      <c r="J3" s="350"/>
      <c r="K3" s="91"/>
      <c r="L3" s="275" t="s">
        <v>654</v>
      </c>
      <c r="M3" s="275"/>
      <c r="N3" s="92"/>
      <c r="O3" s="92"/>
      <c r="P3" s="92"/>
    </row>
    <row r="4" spans="1:17" ht="14.25" customHeight="1" x14ac:dyDescent="0.25">
      <c r="A4" s="90"/>
      <c r="B4" s="90"/>
      <c r="C4" s="91"/>
      <c r="D4" s="91"/>
      <c r="E4" s="91"/>
      <c r="F4" s="91"/>
      <c r="G4" s="220"/>
      <c r="H4" s="351"/>
      <c r="I4" s="351"/>
      <c r="J4" s="91"/>
      <c r="K4" s="91"/>
      <c r="L4" s="275" t="s">
        <v>674</v>
      </c>
      <c r="M4" s="275"/>
      <c r="N4" s="275"/>
      <c r="O4" s="275"/>
      <c r="P4" s="275"/>
    </row>
    <row r="5" spans="1:17" ht="14.25" customHeight="1" x14ac:dyDescent="0.25">
      <c r="A5" s="90"/>
      <c r="B5" s="90"/>
      <c r="C5" s="91"/>
      <c r="D5" s="91"/>
      <c r="E5" s="91"/>
      <c r="F5" s="91"/>
      <c r="G5" s="220"/>
      <c r="H5" s="221"/>
      <c r="I5" s="221"/>
      <c r="J5" s="91"/>
      <c r="K5" s="91"/>
      <c r="L5" s="275" t="s">
        <v>675</v>
      </c>
      <c r="M5" s="275"/>
      <c r="N5" s="275"/>
      <c r="O5" s="275"/>
      <c r="P5" s="275"/>
    </row>
    <row r="6" spans="1:17" ht="15.75" x14ac:dyDescent="0.25">
      <c r="A6" s="90"/>
      <c r="B6" s="90"/>
      <c r="C6" s="91"/>
      <c r="D6" s="91"/>
      <c r="E6" s="91"/>
      <c r="F6" s="91"/>
      <c r="G6" s="220"/>
      <c r="H6" s="91"/>
      <c r="I6" s="91"/>
      <c r="J6" s="91"/>
      <c r="K6" s="91"/>
      <c r="L6" s="91"/>
      <c r="M6" s="91"/>
      <c r="N6" s="91"/>
      <c r="O6" s="91"/>
      <c r="P6" s="91"/>
    </row>
    <row r="7" spans="1:17" ht="32.25" customHeight="1" x14ac:dyDescent="0.2">
      <c r="A7" s="352" t="s">
        <v>688</v>
      </c>
      <c r="B7" s="352"/>
      <c r="C7" s="352"/>
      <c r="D7" s="352"/>
      <c r="E7" s="352"/>
      <c r="F7" s="352"/>
      <c r="G7" s="352"/>
      <c r="H7" s="352"/>
      <c r="I7" s="352"/>
      <c r="J7" s="352" t="s">
        <v>99</v>
      </c>
      <c r="K7" s="352"/>
      <c r="L7" s="352"/>
      <c r="M7" s="352"/>
      <c r="N7" s="352"/>
      <c r="O7" s="352"/>
      <c r="P7" s="352"/>
    </row>
    <row r="8" spans="1:17" ht="15.75" x14ac:dyDescent="0.2">
      <c r="A8" s="283" t="s">
        <v>647</v>
      </c>
      <c r="B8" s="283" t="s">
        <v>648</v>
      </c>
      <c r="C8" s="283" t="s">
        <v>35</v>
      </c>
      <c r="D8" s="283" t="s">
        <v>36</v>
      </c>
      <c r="E8" s="283" t="s">
        <v>27</v>
      </c>
      <c r="F8" s="283" t="s">
        <v>33</v>
      </c>
      <c r="G8" s="283" t="s">
        <v>185</v>
      </c>
      <c r="H8" s="283" t="s">
        <v>34</v>
      </c>
      <c r="I8" s="283" t="s">
        <v>29</v>
      </c>
      <c r="J8" s="284" t="s">
        <v>7</v>
      </c>
      <c r="K8" s="284" t="s">
        <v>30</v>
      </c>
      <c r="L8" s="284"/>
      <c r="M8" s="284" t="s">
        <v>31</v>
      </c>
      <c r="N8" s="284"/>
      <c r="O8" s="284"/>
      <c r="P8" s="280" t="s">
        <v>32</v>
      </c>
    </row>
    <row r="9" spans="1:17" ht="64.5" customHeight="1" x14ac:dyDescent="0.2">
      <c r="A9" s="283"/>
      <c r="B9" s="283"/>
      <c r="C9" s="283"/>
      <c r="D9" s="283"/>
      <c r="E9" s="283"/>
      <c r="F9" s="283"/>
      <c r="G9" s="283"/>
      <c r="H9" s="283"/>
      <c r="I9" s="283"/>
      <c r="J9" s="284"/>
      <c r="K9" s="222" t="s">
        <v>64</v>
      </c>
      <c r="L9" s="222" t="s">
        <v>65</v>
      </c>
      <c r="M9" s="222">
        <v>2024</v>
      </c>
      <c r="N9" s="222">
        <v>2025</v>
      </c>
      <c r="O9" s="222">
        <v>2026</v>
      </c>
      <c r="P9" s="280"/>
    </row>
    <row r="10" spans="1:17" ht="15.75" x14ac:dyDescent="0.2">
      <c r="A10" s="94">
        <v>1</v>
      </c>
      <c r="B10" s="94">
        <v>2</v>
      </c>
      <c r="C10" s="94">
        <v>3</v>
      </c>
      <c r="D10" s="94">
        <v>4</v>
      </c>
      <c r="E10" s="94">
        <v>5</v>
      </c>
      <c r="F10" s="94">
        <v>6</v>
      </c>
      <c r="G10" s="94">
        <v>7</v>
      </c>
      <c r="H10" s="94">
        <v>8</v>
      </c>
      <c r="I10" s="94">
        <v>9</v>
      </c>
      <c r="J10" s="223">
        <v>10</v>
      </c>
      <c r="K10" s="223">
        <v>11</v>
      </c>
      <c r="L10" s="223">
        <v>12</v>
      </c>
      <c r="M10" s="93">
        <v>13</v>
      </c>
      <c r="N10" s="93">
        <v>14</v>
      </c>
      <c r="O10" s="93">
        <v>15</v>
      </c>
      <c r="P10" s="94">
        <v>16</v>
      </c>
    </row>
    <row r="11" spans="1:17" ht="25.5" customHeight="1" x14ac:dyDescent="0.2">
      <c r="A11" s="224" t="s">
        <v>0</v>
      </c>
      <c r="B11" s="277" t="s">
        <v>633</v>
      </c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78"/>
      <c r="N11" s="278"/>
      <c r="O11" s="278"/>
      <c r="P11" s="279"/>
    </row>
    <row r="12" spans="1:17" ht="42" customHeight="1" x14ac:dyDescent="0.2">
      <c r="A12" s="323" t="s">
        <v>0</v>
      </c>
      <c r="B12" s="342" t="s">
        <v>0</v>
      </c>
      <c r="C12" s="338" t="s">
        <v>464</v>
      </c>
      <c r="D12" s="339"/>
      <c r="E12" s="342" t="s">
        <v>22</v>
      </c>
      <c r="F12" s="334"/>
      <c r="G12" s="334"/>
      <c r="H12" s="335"/>
      <c r="I12" s="342" t="s">
        <v>100</v>
      </c>
      <c r="J12" s="95" t="s">
        <v>70</v>
      </c>
      <c r="K12" s="96" t="s">
        <v>81</v>
      </c>
      <c r="L12" s="97" t="s">
        <v>11</v>
      </c>
      <c r="M12" s="97">
        <v>72</v>
      </c>
      <c r="N12" s="97">
        <v>73</v>
      </c>
      <c r="O12" s="97">
        <v>73</v>
      </c>
      <c r="P12" s="281"/>
      <c r="Q12" s="26"/>
    </row>
    <row r="13" spans="1:17" ht="71.45" customHeight="1" x14ac:dyDescent="0.2">
      <c r="A13" s="324"/>
      <c r="B13" s="343"/>
      <c r="C13" s="340"/>
      <c r="D13" s="341"/>
      <c r="E13" s="343"/>
      <c r="F13" s="336"/>
      <c r="G13" s="336"/>
      <c r="H13" s="337"/>
      <c r="I13" s="343"/>
      <c r="J13" s="95" t="s">
        <v>71</v>
      </c>
      <c r="K13" s="96" t="s">
        <v>465</v>
      </c>
      <c r="L13" s="97" t="s">
        <v>11</v>
      </c>
      <c r="M13" s="98">
        <v>26</v>
      </c>
      <c r="N13" s="98">
        <v>28</v>
      </c>
      <c r="O13" s="98">
        <v>30</v>
      </c>
      <c r="P13" s="282"/>
      <c r="Q13" s="26"/>
    </row>
    <row r="14" spans="1:17" ht="58.15" customHeight="1" x14ac:dyDescent="0.2">
      <c r="A14" s="324"/>
      <c r="B14" s="343"/>
      <c r="C14" s="340"/>
      <c r="D14" s="341"/>
      <c r="E14" s="343"/>
      <c r="F14" s="336"/>
      <c r="G14" s="336"/>
      <c r="H14" s="337"/>
      <c r="I14" s="343"/>
      <c r="J14" s="99" t="s">
        <v>72</v>
      </c>
      <c r="K14" s="100" t="s">
        <v>66</v>
      </c>
      <c r="L14" s="101" t="s">
        <v>11</v>
      </c>
      <c r="M14" s="102">
        <v>92</v>
      </c>
      <c r="N14" s="102">
        <v>94</v>
      </c>
      <c r="O14" s="102">
        <v>94</v>
      </c>
      <c r="P14" s="282"/>
      <c r="Q14" s="26"/>
    </row>
    <row r="15" spans="1:17" ht="49.5" customHeight="1" x14ac:dyDescent="0.2">
      <c r="A15" s="324"/>
      <c r="B15" s="321" t="s">
        <v>0</v>
      </c>
      <c r="C15" s="123" t="s">
        <v>0</v>
      </c>
      <c r="D15" s="123" t="s">
        <v>37</v>
      </c>
      <c r="E15" s="123" t="s">
        <v>14</v>
      </c>
      <c r="F15" s="75">
        <v>2416.6</v>
      </c>
      <c r="G15" s="225">
        <v>2784.3</v>
      </c>
      <c r="H15" s="225">
        <v>2784.3</v>
      </c>
      <c r="I15" s="226" t="s">
        <v>13</v>
      </c>
      <c r="J15" s="103" t="s">
        <v>73</v>
      </c>
      <c r="K15" s="104" t="s">
        <v>466</v>
      </c>
      <c r="L15" s="105" t="s">
        <v>88</v>
      </c>
      <c r="M15" s="227">
        <v>5</v>
      </c>
      <c r="N15" s="227">
        <v>6</v>
      </c>
      <c r="O15" s="106">
        <v>7</v>
      </c>
      <c r="P15" s="228" t="s">
        <v>13</v>
      </c>
      <c r="Q15" s="26"/>
    </row>
    <row r="16" spans="1:17" ht="49.15" customHeight="1" x14ac:dyDescent="0.2">
      <c r="A16" s="324"/>
      <c r="B16" s="322"/>
      <c r="C16" s="123" t="s">
        <v>17</v>
      </c>
      <c r="D16" s="123" t="s">
        <v>38</v>
      </c>
      <c r="E16" s="123" t="s">
        <v>14</v>
      </c>
      <c r="F16" s="75">
        <v>4720.6000000000004</v>
      </c>
      <c r="G16" s="225">
        <v>5261.1</v>
      </c>
      <c r="H16" s="225">
        <v>5261.1</v>
      </c>
      <c r="I16" s="226" t="s">
        <v>13</v>
      </c>
      <c r="J16" s="103" t="s">
        <v>78</v>
      </c>
      <c r="K16" s="107" t="s">
        <v>467</v>
      </c>
      <c r="L16" s="105" t="s">
        <v>11</v>
      </c>
      <c r="M16" s="229">
        <v>70</v>
      </c>
      <c r="N16" s="229">
        <v>70</v>
      </c>
      <c r="O16" s="108">
        <v>70</v>
      </c>
      <c r="P16" s="228" t="s">
        <v>13</v>
      </c>
      <c r="Q16" s="26"/>
    </row>
    <row r="17" spans="1:17" ht="31.5" customHeight="1" x14ac:dyDescent="0.2">
      <c r="A17" s="324"/>
      <c r="B17" s="322"/>
      <c r="C17" s="123" t="s">
        <v>18</v>
      </c>
      <c r="D17" s="123" t="s">
        <v>39</v>
      </c>
      <c r="E17" s="123" t="s">
        <v>14</v>
      </c>
      <c r="F17" s="75">
        <v>3232.2</v>
      </c>
      <c r="G17" s="225">
        <v>3321</v>
      </c>
      <c r="H17" s="225">
        <v>3321</v>
      </c>
      <c r="I17" s="226" t="s">
        <v>13</v>
      </c>
      <c r="J17" s="103" t="s">
        <v>79</v>
      </c>
      <c r="K17" s="107" t="s">
        <v>468</v>
      </c>
      <c r="L17" s="105" t="s">
        <v>11</v>
      </c>
      <c r="M17" s="229">
        <v>95</v>
      </c>
      <c r="N17" s="229">
        <v>96</v>
      </c>
      <c r="O17" s="108">
        <v>96</v>
      </c>
      <c r="P17" s="228" t="s">
        <v>13</v>
      </c>
      <c r="Q17" s="26"/>
    </row>
    <row r="18" spans="1:17" ht="33" customHeight="1" x14ac:dyDescent="0.2">
      <c r="A18" s="324"/>
      <c r="B18" s="322"/>
      <c r="C18" s="122" t="s">
        <v>20</v>
      </c>
      <c r="D18" s="123" t="s">
        <v>40</v>
      </c>
      <c r="E18" s="123" t="s">
        <v>14</v>
      </c>
      <c r="F18" s="21">
        <v>1032.3</v>
      </c>
      <c r="G18" s="109">
        <v>1022</v>
      </c>
      <c r="H18" s="109">
        <v>1022</v>
      </c>
      <c r="I18" s="125" t="s">
        <v>13</v>
      </c>
      <c r="J18" s="110" t="s">
        <v>74</v>
      </c>
      <c r="K18" s="111" t="s">
        <v>68</v>
      </c>
      <c r="L18" s="112" t="s">
        <v>11</v>
      </c>
      <c r="M18" s="230">
        <v>83</v>
      </c>
      <c r="N18" s="230">
        <v>85</v>
      </c>
      <c r="O18" s="113">
        <v>85</v>
      </c>
      <c r="P18" s="231" t="s">
        <v>13</v>
      </c>
      <c r="Q18" s="26"/>
    </row>
    <row r="19" spans="1:17" ht="49.5" customHeight="1" x14ac:dyDescent="0.2">
      <c r="A19" s="324"/>
      <c r="B19" s="322"/>
      <c r="C19" s="122" t="s">
        <v>21</v>
      </c>
      <c r="D19" s="123" t="s">
        <v>469</v>
      </c>
      <c r="E19" s="123" t="s">
        <v>14</v>
      </c>
      <c r="F19" s="21">
        <v>279.2</v>
      </c>
      <c r="G19" s="109">
        <v>278.5</v>
      </c>
      <c r="H19" s="109">
        <v>278.5</v>
      </c>
      <c r="I19" s="125" t="s">
        <v>13</v>
      </c>
      <c r="J19" s="110" t="s">
        <v>80</v>
      </c>
      <c r="K19" s="111" t="s">
        <v>470</v>
      </c>
      <c r="L19" s="112" t="s">
        <v>11</v>
      </c>
      <c r="M19" s="127">
        <v>72</v>
      </c>
      <c r="N19" s="127">
        <v>75</v>
      </c>
      <c r="O19" s="112">
        <v>75</v>
      </c>
      <c r="P19" s="231" t="s">
        <v>13</v>
      </c>
      <c r="Q19" s="26"/>
    </row>
    <row r="20" spans="1:17" ht="33.75" customHeight="1" x14ac:dyDescent="0.2">
      <c r="A20" s="324"/>
      <c r="B20" s="322"/>
      <c r="C20" s="122" t="s">
        <v>23</v>
      </c>
      <c r="D20" s="123" t="s">
        <v>41</v>
      </c>
      <c r="E20" s="123" t="s">
        <v>14</v>
      </c>
      <c r="F20" s="17">
        <v>130</v>
      </c>
      <c r="G20" s="114">
        <v>8</v>
      </c>
      <c r="H20" s="114">
        <v>8</v>
      </c>
      <c r="I20" s="125" t="s">
        <v>13</v>
      </c>
      <c r="J20" s="110" t="s">
        <v>471</v>
      </c>
      <c r="K20" s="115" t="s">
        <v>472</v>
      </c>
      <c r="L20" s="116" t="s">
        <v>88</v>
      </c>
      <c r="M20" s="232">
        <v>2</v>
      </c>
      <c r="N20" s="232">
        <v>2</v>
      </c>
      <c r="O20" s="116">
        <v>2</v>
      </c>
      <c r="P20" s="233" t="s">
        <v>13</v>
      </c>
    </row>
    <row r="21" spans="1:17" ht="34.5" customHeight="1" x14ac:dyDescent="0.2">
      <c r="A21" s="324"/>
      <c r="B21" s="344"/>
      <c r="C21" s="122" t="s">
        <v>24</v>
      </c>
      <c r="D21" s="123" t="s">
        <v>42</v>
      </c>
      <c r="E21" s="123" t="s">
        <v>14</v>
      </c>
      <c r="F21" s="17">
        <v>3.5</v>
      </c>
      <c r="G21" s="114">
        <v>2.2000000000000002</v>
      </c>
      <c r="H21" s="114">
        <v>2.2000000000000002</v>
      </c>
      <c r="I21" s="125" t="s">
        <v>13</v>
      </c>
      <c r="J21" s="110" t="s">
        <v>473</v>
      </c>
      <c r="K21" s="115" t="s">
        <v>474</v>
      </c>
      <c r="L21" s="116" t="s">
        <v>76</v>
      </c>
      <c r="M21" s="232">
        <v>4</v>
      </c>
      <c r="N21" s="232">
        <v>4</v>
      </c>
      <c r="O21" s="116">
        <v>5</v>
      </c>
      <c r="P21" s="231" t="s">
        <v>13</v>
      </c>
    </row>
    <row r="22" spans="1:17" ht="15.75" customHeight="1" x14ac:dyDescent="0.2">
      <c r="A22" s="324"/>
      <c r="B22" s="129" t="s">
        <v>0</v>
      </c>
      <c r="C22" s="285" t="s">
        <v>1</v>
      </c>
      <c r="D22" s="286"/>
      <c r="E22" s="346"/>
      <c r="F22" s="117">
        <f>SUM(F15:F21)</f>
        <v>11814.400000000001</v>
      </c>
      <c r="G22" s="117">
        <f>SUM(G15:G21)</f>
        <v>12677.100000000002</v>
      </c>
      <c r="H22" s="117">
        <f>SUM(H15:H21)</f>
        <v>12677.100000000002</v>
      </c>
      <c r="I22" s="118" t="s">
        <v>13</v>
      </c>
      <c r="J22" s="97" t="s">
        <v>13</v>
      </c>
      <c r="K22" s="97" t="s">
        <v>13</v>
      </c>
      <c r="L22" s="97" t="s">
        <v>13</v>
      </c>
      <c r="M22" s="97" t="s">
        <v>13</v>
      </c>
      <c r="N22" s="97" t="s">
        <v>13</v>
      </c>
      <c r="O22" s="97" t="s">
        <v>13</v>
      </c>
      <c r="P22" s="234" t="s">
        <v>13</v>
      </c>
    </row>
    <row r="23" spans="1:17" ht="49.5" customHeight="1" x14ac:dyDescent="0.2">
      <c r="A23" s="324"/>
      <c r="B23" s="331" t="s">
        <v>10</v>
      </c>
      <c r="C23" s="329" t="s">
        <v>475</v>
      </c>
      <c r="D23" s="330"/>
      <c r="E23" s="118" t="s">
        <v>22</v>
      </c>
      <c r="F23" s="319"/>
      <c r="G23" s="319"/>
      <c r="H23" s="320"/>
      <c r="I23" s="118" t="s">
        <v>102</v>
      </c>
      <c r="J23" s="95" t="s">
        <v>618</v>
      </c>
      <c r="K23" s="119" t="s">
        <v>476</v>
      </c>
      <c r="L23" s="120" t="s">
        <v>88</v>
      </c>
      <c r="M23" s="121">
        <v>5</v>
      </c>
      <c r="N23" s="121">
        <v>5</v>
      </c>
      <c r="O23" s="121">
        <v>5</v>
      </c>
      <c r="P23" s="234" t="s">
        <v>13</v>
      </c>
    </row>
    <row r="24" spans="1:17" ht="36" customHeight="1" x14ac:dyDescent="0.2">
      <c r="A24" s="324"/>
      <c r="B24" s="332"/>
      <c r="C24" s="122" t="s">
        <v>10</v>
      </c>
      <c r="D24" s="123" t="s">
        <v>43</v>
      </c>
      <c r="E24" s="123" t="s">
        <v>14</v>
      </c>
      <c r="F24" s="17">
        <v>3.5</v>
      </c>
      <c r="G24" s="114">
        <v>6.5</v>
      </c>
      <c r="H24" s="114">
        <v>6.5</v>
      </c>
      <c r="I24" s="124" t="s">
        <v>13</v>
      </c>
      <c r="J24" s="110" t="s">
        <v>480</v>
      </c>
      <c r="K24" s="111" t="s">
        <v>477</v>
      </c>
      <c r="L24" s="112" t="s">
        <v>76</v>
      </c>
      <c r="M24" s="112">
        <v>4</v>
      </c>
      <c r="N24" s="112">
        <v>4</v>
      </c>
      <c r="O24" s="112">
        <v>5</v>
      </c>
      <c r="P24" s="231" t="s">
        <v>13</v>
      </c>
    </row>
    <row r="25" spans="1:17" ht="41.25" customHeight="1" x14ac:dyDescent="0.2">
      <c r="A25" s="324"/>
      <c r="B25" s="332"/>
      <c r="C25" s="122" t="s">
        <v>17</v>
      </c>
      <c r="D25" s="123" t="s">
        <v>478</v>
      </c>
      <c r="E25" s="123" t="s">
        <v>14</v>
      </c>
      <c r="F25" s="17">
        <v>5.5</v>
      </c>
      <c r="G25" s="114">
        <v>5.5</v>
      </c>
      <c r="H25" s="114">
        <v>5.5</v>
      </c>
      <c r="I25" s="125" t="s">
        <v>13</v>
      </c>
      <c r="J25" s="110" t="s">
        <v>82</v>
      </c>
      <c r="K25" s="111" t="s">
        <v>479</v>
      </c>
      <c r="L25" s="112" t="s">
        <v>76</v>
      </c>
      <c r="M25" s="126">
        <v>200</v>
      </c>
      <c r="N25" s="126">
        <v>200</v>
      </c>
      <c r="O25" s="112">
        <v>200</v>
      </c>
      <c r="P25" s="231" t="s">
        <v>13</v>
      </c>
      <c r="Q25" s="26"/>
    </row>
    <row r="26" spans="1:17" ht="43.5" customHeight="1" x14ac:dyDescent="0.2">
      <c r="A26" s="324"/>
      <c r="B26" s="332"/>
      <c r="C26" s="122" t="s">
        <v>18</v>
      </c>
      <c r="D26" s="123" t="s">
        <v>481</v>
      </c>
      <c r="E26" s="123" t="s">
        <v>14</v>
      </c>
      <c r="F26" s="17">
        <v>13.1</v>
      </c>
      <c r="G26" s="114">
        <v>15</v>
      </c>
      <c r="H26" s="114">
        <v>15</v>
      </c>
      <c r="I26" s="125" t="s">
        <v>13</v>
      </c>
      <c r="J26" s="110" t="s">
        <v>482</v>
      </c>
      <c r="K26" s="111" t="s">
        <v>483</v>
      </c>
      <c r="L26" s="112" t="s">
        <v>76</v>
      </c>
      <c r="M26" s="126">
        <v>3</v>
      </c>
      <c r="N26" s="126">
        <v>4</v>
      </c>
      <c r="O26" s="112">
        <v>4</v>
      </c>
      <c r="P26" s="231"/>
      <c r="Q26" s="26"/>
    </row>
    <row r="27" spans="1:17" ht="28.5" customHeight="1" x14ac:dyDescent="0.2">
      <c r="A27" s="324"/>
      <c r="B27" s="332"/>
      <c r="C27" s="122" t="s">
        <v>19</v>
      </c>
      <c r="D27" s="123" t="s">
        <v>44</v>
      </c>
      <c r="E27" s="123" t="s">
        <v>14</v>
      </c>
      <c r="F27" s="17">
        <v>4</v>
      </c>
      <c r="G27" s="114">
        <v>4</v>
      </c>
      <c r="H27" s="114">
        <v>4</v>
      </c>
      <c r="I27" s="124" t="s">
        <v>13</v>
      </c>
      <c r="J27" s="110" t="s">
        <v>484</v>
      </c>
      <c r="K27" s="111" t="s">
        <v>479</v>
      </c>
      <c r="L27" s="112" t="s">
        <v>76</v>
      </c>
      <c r="M27" s="112">
        <v>230</v>
      </c>
      <c r="N27" s="112">
        <v>240</v>
      </c>
      <c r="O27" s="112">
        <v>250</v>
      </c>
      <c r="P27" s="231" t="s">
        <v>13</v>
      </c>
    </row>
    <row r="28" spans="1:17" ht="51.75" customHeight="1" x14ac:dyDescent="0.2">
      <c r="A28" s="324"/>
      <c r="B28" s="332"/>
      <c r="C28" s="122" t="s">
        <v>20</v>
      </c>
      <c r="D28" s="123" t="s">
        <v>45</v>
      </c>
      <c r="E28" s="123" t="s">
        <v>14</v>
      </c>
      <c r="F28" s="17">
        <v>5.5</v>
      </c>
      <c r="G28" s="114">
        <v>5</v>
      </c>
      <c r="H28" s="114">
        <v>5</v>
      </c>
      <c r="I28" s="125" t="s">
        <v>13</v>
      </c>
      <c r="J28" s="110" t="s">
        <v>485</v>
      </c>
      <c r="K28" s="111" t="s">
        <v>479</v>
      </c>
      <c r="L28" s="112" t="s">
        <v>76</v>
      </c>
      <c r="M28" s="127">
        <v>280</v>
      </c>
      <c r="N28" s="127">
        <v>290</v>
      </c>
      <c r="O28" s="112">
        <v>300</v>
      </c>
      <c r="P28" s="231" t="s">
        <v>13</v>
      </c>
      <c r="Q28" s="26"/>
    </row>
    <row r="29" spans="1:17" ht="49.5" customHeight="1" x14ac:dyDescent="0.2">
      <c r="A29" s="324"/>
      <c r="B29" s="128"/>
      <c r="C29" s="122" t="s">
        <v>21</v>
      </c>
      <c r="D29" s="123" t="s">
        <v>46</v>
      </c>
      <c r="E29" s="123" t="s">
        <v>14</v>
      </c>
      <c r="F29" s="17">
        <v>1.5</v>
      </c>
      <c r="G29" s="114">
        <v>2</v>
      </c>
      <c r="H29" s="114">
        <v>2</v>
      </c>
      <c r="I29" s="125" t="s">
        <v>13</v>
      </c>
      <c r="J29" s="112" t="s">
        <v>486</v>
      </c>
      <c r="K29" s="111" t="s">
        <v>487</v>
      </c>
      <c r="L29" s="112" t="s">
        <v>88</v>
      </c>
      <c r="M29" s="112">
        <v>3</v>
      </c>
      <c r="N29" s="112">
        <v>3</v>
      </c>
      <c r="O29" s="112">
        <v>3</v>
      </c>
      <c r="P29" s="231" t="s">
        <v>13</v>
      </c>
      <c r="Q29" s="26"/>
    </row>
    <row r="30" spans="1:17" ht="18" customHeight="1" x14ac:dyDescent="0.25">
      <c r="A30" s="325"/>
      <c r="B30" s="129" t="s">
        <v>10</v>
      </c>
      <c r="C30" s="285" t="s">
        <v>1</v>
      </c>
      <c r="D30" s="286"/>
      <c r="E30" s="346"/>
      <c r="F30" s="117">
        <f>SUM(F24:F29)</f>
        <v>33.1</v>
      </c>
      <c r="G30" s="117">
        <f>SUM(G24:G29)</f>
        <v>38</v>
      </c>
      <c r="H30" s="117">
        <f>SUM(H24:H29)</f>
        <v>38</v>
      </c>
      <c r="I30" s="118" t="s">
        <v>13</v>
      </c>
      <c r="J30" s="130" t="s">
        <v>13</v>
      </c>
      <c r="K30" s="130" t="s">
        <v>13</v>
      </c>
      <c r="L30" s="130" t="s">
        <v>13</v>
      </c>
      <c r="M30" s="130" t="s">
        <v>13</v>
      </c>
      <c r="N30" s="130" t="s">
        <v>13</v>
      </c>
      <c r="O30" s="130" t="s">
        <v>13</v>
      </c>
      <c r="P30" s="235" t="s">
        <v>13</v>
      </c>
    </row>
    <row r="31" spans="1:17" ht="16.5" customHeight="1" x14ac:dyDescent="0.25">
      <c r="A31" s="131" t="s">
        <v>0</v>
      </c>
      <c r="B31" s="345" t="s">
        <v>8</v>
      </c>
      <c r="C31" s="345"/>
      <c r="D31" s="345"/>
      <c r="E31" s="345"/>
      <c r="F31" s="132">
        <f>F22+F30</f>
        <v>11847.500000000002</v>
      </c>
      <c r="G31" s="132">
        <f>G22+G30</f>
        <v>12715.100000000002</v>
      </c>
      <c r="H31" s="132">
        <f>H22+H30</f>
        <v>12715.100000000002</v>
      </c>
      <c r="I31" s="236"/>
      <c r="J31" s="133"/>
      <c r="K31" s="134"/>
      <c r="L31" s="135"/>
      <c r="M31" s="135"/>
      <c r="N31" s="135"/>
      <c r="O31" s="135"/>
      <c r="P31" s="237"/>
    </row>
    <row r="32" spans="1:17" ht="31.5" customHeight="1" x14ac:dyDescent="0.25">
      <c r="A32" s="224" t="s">
        <v>10</v>
      </c>
      <c r="B32" s="277" t="s">
        <v>488</v>
      </c>
      <c r="C32" s="278"/>
      <c r="D32" s="278"/>
      <c r="E32" s="278"/>
      <c r="F32" s="278"/>
      <c r="G32" s="278"/>
      <c r="H32" s="278"/>
      <c r="I32" s="279"/>
      <c r="J32" s="133"/>
      <c r="K32" s="134"/>
      <c r="L32" s="135"/>
      <c r="M32" s="135"/>
      <c r="N32" s="135"/>
      <c r="O32" s="135"/>
      <c r="P32" s="237"/>
    </row>
    <row r="33" spans="1:21" ht="210.75" customHeight="1" x14ac:dyDescent="0.2">
      <c r="A33" s="323" t="s">
        <v>10</v>
      </c>
      <c r="B33" s="129" t="s">
        <v>0</v>
      </c>
      <c r="C33" s="329" t="s">
        <v>489</v>
      </c>
      <c r="D33" s="348"/>
      <c r="E33" s="118" t="s">
        <v>22</v>
      </c>
      <c r="F33" s="136"/>
      <c r="G33" s="136"/>
      <c r="H33" s="137"/>
      <c r="I33" s="118" t="s">
        <v>101</v>
      </c>
      <c r="J33" s="95" t="s">
        <v>490</v>
      </c>
      <c r="K33" s="119" t="s">
        <v>492</v>
      </c>
      <c r="L33" s="97" t="s">
        <v>88</v>
      </c>
      <c r="M33" s="97">
        <v>20</v>
      </c>
      <c r="N33" s="97">
        <v>22</v>
      </c>
      <c r="O33" s="97">
        <v>24</v>
      </c>
      <c r="P33" s="138" t="s">
        <v>105</v>
      </c>
    </row>
    <row r="34" spans="1:21" ht="47.45" customHeight="1" x14ac:dyDescent="0.2">
      <c r="A34" s="324"/>
      <c r="B34" s="238" t="s">
        <v>0</v>
      </c>
      <c r="C34" s="122" t="s">
        <v>0</v>
      </c>
      <c r="D34" s="123" t="s">
        <v>491</v>
      </c>
      <c r="E34" s="123" t="s">
        <v>14</v>
      </c>
      <c r="F34" s="225">
        <v>221.7</v>
      </c>
      <c r="G34" s="225">
        <v>223</v>
      </c>
      <c r="H34" s="225">
        <v>223</v>
      </c>
      <c r="I34" s="226" t="s">
        <v>13</v>
      </c>
      <c r="J34" s="105" t="s">
        <v>75</v>
      </c>
      <c r="K34" s="107" t="s">
        <v>493</v>
      </c>
      <c r="L34" s="105" t="s">
        <v>84</v>
      </c>
      <c r="M34" s="105">
        <v>10</v>
      </c>
      <c r="N34" s="105">
        <v>11</v>
      </c>
      <c r="O34" s="105">
        <v>12</v>
      </c>
      <c r="P34" s="105" t="s">
        <v>13</v>
      </c>
      <c r="Q34" s="26"/>
    </row>
    <row r="35" spans="1:21" ht="17.25" customHeight="1" x14ac:dyDescent="0.2">
      <c r="A35" s="324"/>
      <c r="B35" s="129" t="s">
        <v>0</v>
      </c>
      <c r="C35" s="347" t="s">
        <v>1</v>
      </c>
      <c r="D35" s="347"/>
      <c r="E35" s="347"/>
      <c r="F35" s="117">
        <f>SUM(F34)</f>
        <v>221.7</v>
      </c>
      <c r="G35" s="117">
        <f>SUM(G34)</f>
        <v>223</v>
      </c>
      <c r="H35" s="117">
        <f>SUM(H34)</f>
        <v>223</v>
      </c>
      <c r="I35" s="118" t="s">
        <v>13</v>
      </c>
      <c r="J35" s="95" t="s">
        <v>13</v>
      </c>
      <c r="K35" s="95" t="s">
        <v>13</v>
      </c>
      <c r="L35" s="97" t="s">
        <v>13</v>
      </c>
      <c r="M35" s="97" t="s">
        <v>13</v>
      </c>
      <c r="N35" s="97" t="s">
        <v>13</v>
      </c>
      <c r="O35" s="97" t="s">
        <v>13</v>
      </c>
      <c r="P35" s="234" t="s">
        <v>13</v>
      </c>
    </row>
    <row r="36" spans="1:21" ht="334.5" customHeight="1" x14ac:dyDescent="0.2">
      <c r="A36" s="324"/>
      <c r="B36" s="129" t="s">
        <v>10</v>
      </c>
      <c r="C36" s="329" t="s">
        <v>494</v>
      </c>
      <c r="D36" s="330"/>
      <c r="E36" s="118" t="s">
        <v>22</v>
      </c>
      <c r="F36" s="319"/>
      <c r="G36" s="319"/>
      <c r="H36" s="320"/>
      <c r="I36" s="118" t="s">
        <v>104</v>
      </c>
      <c r="J36" s="95" t="s">
        <v>496</v>
      </c>
      <c r="K36" s="96" t="s">
        <v>495</v>
      </c>
      <c r="L36" s="97" t="s">
        <v>11</v>
      </c>
      <c r="M36" s="97">
        <v>55</v>
      </c>
      <c r="N36" s="97">
        <v>60</v>
      </c>
      <c r="O36" s="97">
        <v>65</v>
      </c>
      <c r="P36" s="138" t="s">
        <v>107</v>
      </c>
      <c r="Q36" s="239"/>
      <c r="R36" s="239"/>
      <c r="S36" s="239"/>
      <c r="T36" s="239"/>
      <c r="U36" s="239"/>
    </row>
    <row r="37" spans="1:21" ht="38.450000000000003" customHeight="1" x14ac:dyDescent="0.2">
      <c r="A37" s="324"/>
      <c r="B37" s="321" t="s">
        <v>10</v>
      </c>
      <c r="C37" s="122" t="s">
        <v>0</v>
      </c>
      <c r="D37" s="240" t="s">
        <v>47</v>
      </c>
      <c r="E37" s="139" t="s">
        <v>14</v>
      </c>
      <c r="F37" s="225">
        <v>848.3</v>
      </c>
      <c r="G37" s="225">
        <v>854</v>
      </c>
      <c r="H37" s="225">
        <v>854</v>
      </c>
      <c r="I37" s="139" t="s">
        <v>13</v>
      </c>
      <c r="J37" s="140" t="s">
        <v>87</v>
      </c>
      <c r="K37" s="141" t="s">
        <v>497</v>
      </c>
      <c r="L37" s="142" t="s">
        <v>88</v>
      </c>
      <c r="M37" s="142">
        <v>2</v>
      </c>
      <c r="N37" s="142">
        <v>3</v>
      </c>
      <c r="O37" s="142">
        <v>4</v>
      </c>
      <c r="P37" s="143" t="s">
        <v>13</v>
      </c>
      <c r="Q37" s="47"/>
      <c r="R37" s="239"/>
      <c r="S37" s="239"/>
      <c r="T37" s="239"/>
      <c r="U37" s="239"/>
    </row>
    <row r="38" spans="1:21" ht="34.15" customHeight="1" x14ac:dyDescent="0.2">
      <c r="A38" s="324"/>
      <c r="B38" s="322"/>
      <c r="C38" s="122" t="s">
        <v>10</v>
      </c>
      <c r="D38" s="123" t="s">
        <v>48</v>
      </c>
      <c r="E38" s="123" t="s">
        <v>14</v>
      </c>
      <c r="F38" s="75">
        <v>950</v>
      </c>
      <c r="G38" s="225">
        <v>901.3</v>
      </c>
      <c r="H38" s="225">
        <v>901.3</v>
      </c>
      <c r="I38" s="226" t="s">
        <v>13</v>
      </c>
      <c r="J38" s="103" t="s">
        <v>85</v>
      </c>
      <c r="K38" s="107" t="s">
        <v>497</v>
      </c>
      <c r="L38" s="105" t="s">
        <v>84</v>
      </c>
      <c r="M38" s="241">
        <v>2</v>
      </c>
      <c r="N38" s="241">
        <v>3</v>
      </c>
      <c r="O38" s="105">
        <v>4</v>
      </c>
      <c r="P38" s="228" t="s">
        <v>13</v>
      </c>
      <c r="Q38" s="26"/>
    </row>
    <row r="39" spans="1:21" ht="60" customHeight="1" x14ac:dyDescent="0.2">
      <c r="A39" s="324"/>
      <c r="B39" s="322"/>
      <c r="C39" s="122" t="s">
        <v>17</v>
      </c>
      <c r="D39" s="123" t="s">
        <v>49</v>
      </c>
      <c r="E39" s="123" t="s">
        <v>14</v>
      </c>
      <c r="F39" s="17">
        <v>50</v>
      </c>
      <c r="G39" s="114">
        <v>92.8</v>
      </c>
      <c r="H39" s="114">
        <v>92.8</v>
      </c>
      <c r="I39" s="125" t="s">
        <v>13</v>
      </c>
      <c r="J39" s="144" t="s">
        <v>83</v>
      </c>
      <c r="K39" s="145" t="s">
        <v>498</v>
      </c>
      <c r="L39" s="59" t="s">
        <v>11</v>
      </c>
      <c r="M39" s="59">
        <v>60</v>
      </c>
      <c r="N39" s="59">
        <v>65</v>
      </c>
      <c r="O39" s="59">
        <v>65</v>
      </c>
      <c r="P39" s="231" t="s">
        <v>13</v>
      </c>
      <c r="Q39" s="46"/>
      <c r="R39" s="242"/>
      <c r="S39" s="242"/>
      <c r="T39" s="242"/>
      <c r="U39" s="242"/>
    </row>
    <row r="40" spans="1:21" ht="44.45" customHeight="1" x14ac:dyDescent="0.2">
      <c r="A40" s="324"/>
      <c r="B40" s="322"/>
      <c r="C40" s="123" t="s">
        <v>18</v>
      </c>
      <c r="D40" s="123" t="s">
        <v>50</v>
      </c>
      <c r="E40" s="123" t="s">
        <v>14</v>
      </c>
      <c r="F40" s="75">
        <v>307.7</v>
      </c>
      <c r="G40" s="225">
        <v>316.89999999999998</v>
      </c>
      <c r="H40" s="225">
        <v>316.89999999999998</v>
      </c>
      <c r="I40" s="226" t="s">
        <v>13</v>
      </c>
      <c r="J40" s="140" t="s">
        <v>86</v>
      </c>
      <c r="K40" s="141" t="s">
        <v>497</v>
      </c>
      <c r="L40" s="142" t="s">
        <v>84</v>
      </c>
      <c r="M40" s="142">
        <v>2</v>
      </c>
      <c r="N40" s="142">
        <v>3</v>
      </c>
      <c r="O40" s="142">
        <v>4</v>
      </c>
      <c r="P40" s="143" t="s">
        <v>13</v>
      </c>
      <c r="Q40" s="47"/>
      <c r="R40" s="243"/>
      <c r="S40" s="243"/>
      <c r="T40" s="243"/>
      <c r="U40" s="243"/>
    </row>
    <row r="41" spans="1:21" ht="30.6" customHeight="1" x14ac:dyDescent="0.2">
      <c r="A41" s="324"/>
      <c r="B41" s="322"/>
      <c r="C41" s="122" t="s">
        <v>19</v>
      </c>
      <c r="D41" s="123" t="s">
        <v>51</v>
      </c>
      <c r="E41" s="123" t="s">
        <v>14</v>
      </c>
      <c r="F41" s="17">
        <v>15</v>
      </c>
      <c r="G41" s="114">
        <v>76.099999999999994</v>
      </c>
      <c r="H41" s="114">
        <v>76.099999999999994</v>
      </c>
      <c r="I41" s="125" t="s">
        <v>13</v>
      </c>
      <c r="J41" s="112" t="s">
        <v>499</v>
      </c>
      <c r="K41" s="146" t="s">
        <v>645</v>
      </c>
      <c r="L41" s="112" t="s">
        <v>88</v>
      </c>
      <c r="M41" s="112">
        <v>38</v>
      </c>
      <c r="N41" s="112">
        <v>31</v>
      </c>
      <c r="O41" s="112">
        <v>31</v>
      </c>
      <c r="P41" s="231" t="s">
        <v>13</v>
      </c>
      <c r="Q41" s="47"/>
      <c r="R41" s="243"/>
      <c r="S41" s="243"/>
      <c r="T41" s="243"/>
      <c r="U41" s="243"/>
    </row>
    <row r="42" spans="1:21" ht="36.75" customHeight="1" x14ac:dyDescent="0.2">
      <c r="A42" s="324"/>
      <c r="B42" s="322"/>
      <c r="C42" s="122" t="s">
        <v>20</v>
      </c>
      <c r="D42" s="123" t="s">
        <v>500</v>
      </c>
      <c r="E42" s="123" t="s">
        <v>14</v>
      </c>
      <c r="F42" s="17">
        <v>3</v>
      </c>
      <c r="G42" s="114">
        <v>4.3</v>
      </c>
      <c r="H42" s="114">
        <v>4.3</v>
      </c>
      <c r="I42" s="125" t="s">
        <v>13</v>
      </c>
      <c r="J42" s="112" t="s">
        <v>501</v>
      </c>
      <c r="K42" s="147" t="s">
        <v>502</v>
      </c>
      <c r="L42" s="112" t="s">
        <v>88</v>
      </c>
      <c r="M42" s="112">
        <v>4</v>
      </c>
      <c r="N42" s="112">
        <v>4</v>
      </c>
      <c r="O42" s="112">
        <v>4</v>
      </c>
      <c r="P42" s="231" t="s">
        <v>13</v>
      </c>
    </row>
    <row r="43" spans="1:21" ht="17.25" customHeight="1" x14ac:dyDescent="0.2">
      <c r="A43" s="324"/>
      <c r="B43" s="129" t="s">
        <v>10</v>
      </c>
      <c r="C43" s="285" t="s">
        <v>1</v>
      </c>
      <c r="D43" s="286"/>
      <c r="E43" s="286"/>
      <c r="F43" s="117">
        <f>SUM(F37:F42)</f>
        <v>2174</v>
      </c>
      <c r="G43" s="117">
        <f>SUM(G37:G42)</f>
        <v>2245.4</v>
      </c>
      <c r="H43" s="117">
        <f>SUM(H37:H42)</f>
        <v>2245.4</v>
      </c>
      <c r="I43" s="118" t="s">
        <v>13</v>
      </c>
      <c r="J43" s="130" t="s">
        <v>13</v>
      </c>
      <c r="K43" s="130" t="s">
        <v>13</v>
      </c>
      <c r="L43" s="130" t="s">
        <v>13</v>
      </c>
      <c r="M43" s="130" t="s">
        <v>13</v>
      </c>
      <c r="N43" s="130" t="s">
        <v>13</v>
      </c>
      <c r="O43" s="130" t="s">
        <v>13</v>
      </c>
      <c r="P43" s="234" t="s">
        <v>13</v>
      </c>
    </row>
    <row r="44" spans="1:21" ht="246" customHeight="1" x14ac:dyDescent="0.2">
      <c r="A44" s="324"/>
      <c r="B44" s="331" t="s">
        <v>17</v>
      </c>
      <c r="C44" s="329" t="s">
        <v>56</v>
      </c>
      <c r="D44" s="330"/>
      <c r="E44" s="118" t="s">
        <v>22</v>
      </c>
      <c r="F44" s="319"/>
      <c r="G44" s="319"/>
      <c r="H44" s="320"/>
      <c r="I44" s="118" t="s">
        <v>103</v>
      </c>
      <c r="J44" s="95" t="s">
        <v>598</v>
      </c>
      <c r="K44" s="96" t="s">
        <v>599</v>
      </c>
      <c r="L44" s="97" t="s">
        <v>76</v>
      </c>
      <c r="M44" s="97">
        <v>180</v>
      </c>
      <c r="N44" s="97">
        <v>220</v>
      </c>
      <c r="O44" s="97">
        <v>250</v>
      </c>
      <c r="P44" s="138" t="s">
        <v>106</v>
      </c>
      <c r="Q44" s="239"/>
      <c r="R44" s="239"/>
      <c r="S44" s="239"/>
      <c r="T44" s="239"/>
      <c r="U44" s="239"/>
    </row>
    <row r="45" spans="1:21" ht="63" customHeight="1" x14ac:dyDescent="0.2">
      <c r="A45" s="324"/>
      <c r="B45" s="332"/>
      <c r="C45" s="122" t="s">
        <v>0</v>
      </c>
      <c r="D45" s="240" t="s">
        <v>52</v>
      </c>
      <c r="E45" s="139" t="s">
        <v>14</v>
      </c>
      <c r="F45" s="109">
        <v>111.2</v>
      </c>
      <c r="G45" s="109">
        <v>105</v>
      </c>
      <c r="H45" s="109">
        <v>105</v>
      </c>
      <c r="I45" s="124" t="s">
        <v>13</v>
      </c>
      <c r="J45" s="144" t="s">
        <v>92</v>
      </c>
      <c r="K45" s="145" t="s">
        <v>91</v>
      </c>
      <c r="L45" s="59" t="s">
        <v>76</v>
      </c>
      <c r="M45" s="59">
        <v>500</v>
      </c>
      <c r="N45" s="59">
        <v>500</v>
      </c>
      <c r="O45" s="59">
        <v>500</v>
      </c>
      <c r="P45" s="231" t="s">
        <v>13</v>
      </c>
      <c r="Q45" s="47"/>
      <c r="R45" s="239"/>
      <c r="S45" s="239"/>
      <c r="T45" s="239"/>
      <c r="U45" s="239"/>
    </row>
    <row r="46" spans="1:21" ht="47.25" customHeight="1" x14ac:dyDescent="0.2">
      <c r="A46" s="324"/>
      <c r="B46" s="332"/>
      <c r="C46" s="122" t="s">
        <v>10</v>
      </c>
      <c r="D46" s="123" t="s">
        <v>503</v>
      </c>
      <c r="E46" s="123" t="s">
        <v>14</v>
      </c>
      <c r="F46" s="21">
        <v>6</v>
      </c>
      <c r="G46" s="109">
        <v>8.6</v>
      </c>
      <c r="H46" s="109">
        <v>8.6</v>
      </c>
      <c r="I46" s="125" t="s">
        <v>13</v>
      </c>
      <c r="J46" s="110" t="s">
        <v>89</v>
      </c>
      <c r="K46" s="111" t="s">
        <v>504</v>
      </c>
      <c r="L46" s="112" t="s">
        <v>88</v>
      </c>
      <c r="M46" s="127">
        <v>3</v>
      </c>
      <c r="N46" s="127">
        <v>3</v>
      </c>
      <c r="O46" s="112">
        <v>3</v>
      </c>
      <c r="P46" s="231" t="s">
        <v>13</v>
      </c>
      <c r="Q46" s="26"/>
    </row>
    <row r="47" spans="1:21" ht="77.45" customHeight="1" x14ac:dyDescent="0.2">
      <c r="A47" s="324"/>
      <c r="B47" s="332"/>
      <c r="C47" s="123" t="s">
        <v>17</v>
      </c>
      <c r="D47" s="123" t="s">
        <v>505</v>
      </c>
      <c r="E47" s="123" t="s">
        <v>14</v>
      </c>
      <c r="F47" s="109">
        <v>30.9</v>
      </c>
      <c r="G47" s="109">
        <v>96</v>
      </c>
      <c r="H47" s="109">
        <v>96</v>
      </c>
      <c r="I47" s="125" t="s">
        <v>13</v>
      </c>
      <c r="J47" s="144" t="s">
        <v>90</v>
      </c>
      <c r="K47" s="145" t="s">
        <v>646</v>
      </c>
      <c r="L47" s="59" t="s">
        <v>88</v>
      </c>
      <c r="M47" s="59">
        <v>12</v>
      </c>
      <c r="N47" s="59">
        <v>15</v>
      </c>
      <c r="O47" s="59">
        <v>15</v>
      </c>
      <c r="P47" s="231" t="s">
        <v>13</v>
      </c>
      <c r="Q47" s="47"/>
      <c r="R47" s="243"/>
      <c r="S47" s="243"/>
      <c r="T47" s="243"/>
      <c r="U47" s="243"/>
    </row>
    <row r="48" spans="1:21" ht="78" customHeight="1" x14ac:dyDescent="0.2">
      <c r="A48" s="324"/>
      <c r="B48" s="332"/>
      <c r="C48" s="123" t="s">
        <v>18</v>
      </c>
      <c r="D48" s="123" t="s">
        <v>53</v>
      </c>
      <c r="E48" s="123" t="s">
        <v>14</v>
      </c>
      <c r="F48" s="21">
        <v>5</v>
      </c>
      <c r="G48" s="109">
        <v>6</v>
      </c>
      <c r="H48" s="109">
        <v>6</v>
      </c>
      <c r="I48" s="125" t="s">
        <v>13</v>
      </c>
      <c r="J48" s="59" t="s">
        <v>94</v>
      </c>
      <c r="K48" s="146" t="s">
        <v>95</v>
      </c>
      <c r="L48" s="59" t="s">
        <v>88</v>
      </c>
      <c r="M48" s="59">
        <v>3</v>
      </c>
      <c r="N48" s="59">
        <v>3</v>
      </c>
      <c r="O48" s="59">
        <v>3</v>
      </c>
      <c r="P48" s="231" t="s">
        <v>13</v>
      </c>
      <c r="Q48" s="47"/>
      <c r="R48" s="243"/>
      <c r="S48" s="243"/>
      <c r="T48" s="243"/>
      <c r="U48" s="243"/>
    </row>
    <row r="49" spans="1:21" ht="51.75" customHeight="1" x14ac:dyDescent="0.2">
      <c r="A49" s="324"/>
      <c r="B49" s="332"/>
      <c r="C49" s="123" t="s">
        <v>19</v>
      </c>
      <c r="D49" s="123" t="s">
        <v>54</v>
      </c>
      <c r="E49" s="123" t="s">
        <v>14</v>
      </c>
      <c r="F49" s="21">
        <v>0</v>
      </c>
      <c r="G49" s="109">
        <v>2</v>
      </c>
      <c r="H49" s="109">
        <v>2</v>
      </c>
      <c r="I49" s="125" t="s">
        <v>13</v>
      </c>
      <c r="J49" s="110" t="s">
        <v>97</v>
      </c>
      <c r="K49" s="148" t="s">
        <v>96</v>
      </c>
      <c r="L49" s="112" t="s">
        <v>76</v>
      </c>
      <c r="M49" s="112">
        <v>5</v>
      </c>
      <c r="N49" s="112">
        <v>5</v>
      </c>
      <c r="O49" s="112">
        <v>5</v>
      </c>
      <c r="P49" s="231" t="s">
        <v>13</v>
      </c>
      <c r="Q49" s="47"/>
      <c r="R49" s="243"/>
      <c r="S49" s="243"/>
      <c r="T49" s="243"/>
      <c r="U49" s="243"/>
    </row>
    <row r="50" spans="1:21" ht="67.5" customHeight="1" x14ac:dyDescent="0.2">
      <c r="A50" s="324"/>
      <c r="B50" s="333"/>
      <c r="C50" s="123" t="s">
        <v>20</v>
      </c>
      <c r="D50" s="123" t="s">
        <v>55</v>
      </c>
      <c r="E50" s="123" t="s">
        <v>14</v>
      </c>
      <c r="F50" s="17">
        <v>0</v>
      </c>
      <c r="G50" s="114">
        <v>2</v>
      </c>
      <c r="H50" s="114">
        <v>2</v>
      </c>
      <c r="I50" s="125" t="s">
        <v>13</v>
      </c>
      <c r="J50" s="144" t="s">
        <v>98</v>
      </c>
      <c r="K50" s="145" t="s">
        <v>93</v>
      </c>
      <c r="L50" s="59" t="s">
        <v>76</v>
      </c>
      <c r="M50" s="59">
        <v>85</v>
      </c>
      <c r="N50" s="59">
        <v>85</v>
      </c>
      <c r="O50" s="59">
        <v>85</v>
      </c>
      <c r="P50" s="231" t="s">
        <v>13</v>
      </c>
      <c r="Q50" s="26"/>
    </row>
    <row r="51" spans="1:21" ht="17.25" customHeight="1" x14ac:dyDescent="0.25">
      <c r="A51" s="324"/>
      <c r="B51" s="129" t="s">
        <v>17</v>
      </c>
      <c r="C51" s="285" t="s">
        <v>1</v>
      </c>
      <c r="D51" s="286"/>
      <c r="E51" s="286"/>
      <c r="F51" s="117">
        <f t="shared" ref="F51:H51" si="0">SUM(F45:F50)</f>
        <v>153.1</v>
      </c>
      <c r="G51" s="117">
        <f t="shared" si="0"/>
        <v>219.6</v>
      </c>
      <c r="H51" s="117">
        <f t="shared" si="0"/>
        <v>219.6</v>
      </c>
      <c r="I51" s="118" t="s">
        <v>13</v>
      </c>
      <c r="J51" s="130" t="s">
        <v>13</v>
      </c>
      <c r="K51" s="130" t="s">
        <v>13</v>
      </c>
      <c r="L51" s="130" t="s">
        <v>13</v>
      </c>
      <c r="M51" s="130" t="s">
        <v>13</v>
      </c>
      <c r="N51" s="130" t="s">
        <v>13</v>
      </c>
      <c r="O51" s="130" t="s">
        <v>13</v>
      </c>
      <c r="P51" s="235" t="s">
        <v>13</v>
      </c>
    </row>
    <row r="52" spans="1:21" ht="18.75" customHeight="1" x14ac:dyDescent="0.25">
      <c r="A52" s="325"/>
      <c r="B52" s="327" t="s">
        <v>8</v>
      </c>
      <c r="C52" s="328"/>
      <c r="D52" s="328"/>
      <c r="E52" s="328"/>
      <c r="F52" s="132">
        <f>+F35+F43+F51</f>
        <v>2548.7999999999997</v>
      </c>
      <c r="G52" s="132">
        <f>+G35+G43+G51</f>
        <v>2688</v>
      </c>
      <c r="H52" s="132">
        <f>+H35+H43+H51</f>
        <v>2688</v>
      </c>
      <c r="I52" s="236"/>
      <c r="J52" s="133"/>
      <c r="K52" s="133"/>
      <c r="L52" s="135"/>
      <c r="M52" s="135"/>
      <c r="N52" s="135"/>
      <c r="O52" s="135"/>
      <c r="P52" s="237"/>
    </row>
    <row r="53" spans="1:21" ht="15.75" x14ac:dyDescent="0.25">
      <c r="A53" s="326" t="s">
        <v>2</v>
      </c>
      <c r="B53" s="326"/>
      <c r="C53" s="326"/>
      <c r="D53" s="326"/>
      <c r="E53" s="326"/>
      <c r="F53" s="244">
        <f>F31+F52</f>
        <v>14396.300000000001</v>
      </c>
      <c r="G53" s="244">
        <f>G31+G52</f>
        <v>15403.100000000002</v>
      </c>
      <c r="H53" s="244">
        <f>H31+H52</f>
        <v>15403.100000000002</v>
      </c>
      <c r="I53" s="222"/>
      <c r="J53" s="149"/>
      <c r="K53" s="149"/>
      <c r="L53" s="149"/>
      <c r="M53" s="149"/>
      <c r="N53" s="149"/>
      <c r="O53" s="149"/>
      <c r="P53" s="149"/>
    </row>
    <row r="54" spans="1:21" ht="18.75" customHeight="1" x14ac:dyDescent="0.25">
      <c r="A54" s="150" t="s">
        <v>25</v>
      </c>
      <c r="B54" s="90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</row>
    <row r="55" spans="1:21" ht="18" customHeight="1" x14ac:dyDescent="0.25">
      <c r="A55" s="150" t="s">
        <v>26</v>
      </c>
      <c r="B55" s="90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</row>
    <row r="56" spans="1:21" ht="15.75" hidden="1" x14ac:dyDescent="0.25">
      <c r="A56" s="150" t="s">
        <v>16</v>
      </c>
      <c r="B56" s="90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</row>
    <row r="57" spans="1:21" ht="15.75" hidden="1" x14ac:dyDescent="0.25">
      <c r="A57" s="150" t="s">
        <v>15</v>
      </c>
      <c r="B57" s="90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</row>
    <row r="58" spans="1:21" ht="15.75" hidden="1" x14ac:dyDescent="0.25">
      <c r="A58" s="302" t="s">
        <v>3</v>
      </c>
      <c r="B58" s="303"/>
      <c r="C58" s="303"/>
      <c r="D58" s="151"/>
      <c r="E58" s="151"/>
      <c r="F58" s="245" t="e">
        <f>F15+F16+F17+#REF!+F18+F19+F20+F21+#REF!+#REF!+#REF!+#REF!+#REF!+#REF!+#REF!+#REF!+#REF!+#REF!+#REF!+SUMIF(#REF!,#REF!,F$25:F$25)+#REF!+#REF!+F38+#REF!+#REF!+#REF!+#REF!+#REF!+#REF!+#REF!+#REF!</f>
        <v>#REF!</v>
      </c>
      <c r="G58" s="245" t="e">
        <f>G15+G16+G17+#REF!+G18+G19+G20+G21+#REF!+#REF!+#REF!+#REF!+#REF!+#REF!+#REF!+#REF!+#REF!+#REF!+#REF!+SUMIF(#REF!,#REF!,G$25:G$25)+#REF!+#REF!+G38+#REF!+#REF!+#REF!+#REF!+#REF!+#REF!+#REF!+#REF!</f>
        <v>#REF!</v>
      </c>
      <c r="H58" s="246" t="e">
        <f>H15+H16+H17+#REF!+H18+H19+H20+H21+#REF!+#REF!+#REF!+#REF!+#REF!+#REF!+#REF!+#REF!+#REF!+#REF!+#REF!+SUMIF(#REF!,#REF!,H$25:H$25)+#REF!+#REF!+H38+#REF!+#REF!+#REF!+#REF!+#REF!+#REF!+#REF!+#REF!</f>
        <v>#REF!</v>
      </c>
      <c r="I58" s="91"/>
      <c r="J58" s="91"/>
      <c r="K58" s="91"/>
      <c r="L58" s="91"/>
      <c r="M58" s="91"/>
      <c r="N58" s="91"/>
      <c r="O58" s="91"/>
      <c r="P58" s="91"/>
    </row>
    <row r="59" spans="1:21" ht="15.75" hidden="1" x14ac:dyDescent="0.25">
      <c r="A59" s="304"/>
      <c r="B59" s="305"/>
      <c r="C59" s="305"/>
      <c r="D59" s="152"/>
      <c r="E59" s="152"/>
      <c r="F59" s="247" t="e">
        <f>#REF!+#REF!+#REF!+#REF!+#REF!+#REF!+#REF!+#REF!+#REF!+#REF!+#REF!+#REF!+#REF!+#REF!+#REF!+#REF!+#REF!+#REF!+#REF!+SUMIF(#REF!,#REF!,F$25:F$25)+F34+#REF!+F39</f>
        <v>#REF!</v>
      </c>
      <c r="G59" s="247" t="e">
        <f>#REF!+#REF!+#REF!+#REF!+#REF!+#REF!+#REF!+#REF!+#REF!+#REF!+#REF!+#REF!+#REF!+#REF!+#REF!+#REF!+#REF!+#REF!+#REF!+SUMIF(#REF!,#REF!,G$25:G$25)+G34+#REF!+G39</f>
        <v>#REF!</v>
      </c>
      <c r="H59" s="248" t="e">
        <f>#REF!+#REF!+#REF!+#REF!+#REF!+#REF!+#REF!+#REF!+#REF!+#REF!+#REF!+#REF!+#REF!+#REF!+#REF!+#REF!+#REF!+#REF!+#REF!+SUMIF(#REF!,#REF!,H$25:H$25)+H34+#REF!+H39</f>
        <v>#REF!</v>
      </c>
      <c r="I59" s="91"/>
      <c r="J59" s="91"/>
      <c r="K59" s="91"/>
      <c r="L59" s="91"/>
      <c r="M59" s="91"/>
      <c r="N59" s="91"/>
      <c r="O59" s="91"/>
      <c r="P59" s="91"/>
    </row>
    <row r="60" spans="1:21" ht="15.75" hidden="1" x14ac:dyDescent="0.25">
      <c r="A60" s="304"/>
      <c r="B60" s="305"/>
      <c r="C60" s="305"/>
      <c r="D60" s="152"/>
      <c r="E60" s="152"/>
      <c r="F60" s="247" t="e">
        <f>#REF!+#REF!+#REF!+#REF!+#REF!+#REF!+#REF!+#REF!+#REF!+#REF!+#REF!+#REF!+#REF!+#REF!+#REF!+#REF!+#REF!+#REF!+#REF!+SUMIF(#REF!,#REF!,F25:F25)</f>
        <v>#REF!</v>
      </c>
      <c r="G60" s="247" t="e">
        <f>#REF!+#REF!+#REF!+#REF!+#REF!+#REF!+#REF!+#REF!+#REF!+#REF!+#REF!+#REF!+#REF!+#REF!+#REF!+#REF!+#REF!+#REF!+#REF!+SUMIF(#REF!,#REF!,G25:G25)</f>
        <v>#REF!</v>
      </c>
      <c r="H60" s="248" t="e">
        <f>#REF!+#REF!+#REF!+#REF!+#REF!+#REF!+#REF!+#REF!+#REF!+#REF!+#REF!+#REF!+#REF!+#REF!+#REF!+#REF!+#REF!+#REF!+#REF!+SUMIF(#REF!,#REF!,H25:H25)</f>
        <v>#REF!</v>
      </c>
      <c r="I60" s="91"/>
      <c r="J60" s="91"/>
      <c r="K60" s="91"/>
      <c r="L60" s="91"/>
      <c r="M60" s="91"/>
      <c r="N60" s="91"/>
      <c r="O60" s="91"/>
      <c r="P60" s="91"/>
    </row>
    <row r="61" spans="1:21" ht="15.75" hidden="1" x14ac:dyDescent="0.25">
      <c r="A61" s="304"/>
      <c r="B61" s="305"/>
      <c r="C61" s="305"/>
      <c r="D61" s="152"/>
      <c r="E61" s="152"/>
      <c r="F61" s="247" t="e">
        <f>#REF!+#REF!</f>
        <v>#REF!</v>
      </c>
      <c r="G61" s="247" t="e">
        <f>#REF!</f>
        <v>#REF!</v>
      </c>
      <c r="H61" s="248" t="e">
        <f>#REF!</f>
        <v>#REF!</v>
      </c>
      <c r="I61" s="91"/>
      <c r="J61" s="91"/>
      <c r="K61" s="91"/>
      <c r="L61" s="91"/>
      <c r="M61" s="91"/>
      <c r="N61" s="91"/>
      <c r="O61" s="91"/>
      <c r="P61" s="91"/>
    </row>
    <row r="62" spans="1:21" ht="15.75" hidden="1" x14ac:dyDescent="0.25">
      <c r="A62" s="306" t="s">
        <v>2</v>
      </c>
      <c r="B62" s="307"/>
      <c r="C62" s="307"/>
      <c r="D62" s="307"/>
      <c r="E62" s="307"/>
      <c r="F62" s="249" t="e">
        <f t="shared" ref="F62:H62" si="1">SUM(F58:F61)</f>
        <v>#REF!</v>
      </c>
      <c r="G62" s="249" t="e">
        <f t="shared" si="1"/>
        <v>#REF!</v>
      </c>
      <c r="H62" s="250" t="e">
        <f t="shared" si="1"/>
        <v>#REF!</v>
      </c>
      <c r="I62" s="91"/>
      <c r="J62" s="91"/>
      <c r="K62" s="91"/>
      <c r="L62" s="91"/>
      <c r="M62" s="91"/>
      <c r="N62" s="91"/>
      <c r="O62" s="91"/>
      <c r="P62" s="91"/>
    </row>
    <row r="63" spans="1:21" ht="15.75" hidden="1" x14ac:dyDescent="0.25">
      <c r="A63" s="308" t="s">
        <v>6</v>
      </c>
      <c r="B63" s="309"/>
      <c r="C63" s="309"/>
      <c r="D63" s="309"/>
      <c r="E63" s="309"/>
      <c r="F63" s="251"/>
      <c r="G63" s="251"/>
      <c r="H63" s="252"/>
      <c r="I63" s="91"/>
      <c r="J63" s="91"/>
      <c r="K63" s="91"/>
      <c r="L63" s="91"/>
      <c r="M63" s="91"/>
      <c r="N63" s="91"/>
      <c r="O63" s="91"/>
      <c r="P63" s="91"/>
    </row>
    <row r="64" spans="1:21" ht="15.75" hidden="1" x14ac:dyDescent="0.25">
      <c r="A64" s="310" t="s">
        <v>4</v>
      </c>
      <c r="B64" s="311"/>
      <c r="C64" s="311"/>
      <c r="D64" s="311"/>
      <c r="E64" s="311"/>
      <c r="F64" s="253" t="e">
        <f>#REF!</f>
        <v>#REF!</v>
      </c>
      <c r="G64" s="253" t="e">
        <f>#REF!</f>
        <v>#REF!</v>
      </c>
      <c r="H64" s="254" t="e">
        <f>#REF!</f>
        <v>#REF!</v>
      </c>
      <c r="I64" s="91"/>
      <c r="J64" s="91"/>
      <c r="K64" s="91"/>
      <c r="L64" s="91"/>
      <c r="M64" s="91"/>
      <c r="N64" s="91"/>
      <c r="O64" s="91"/>
      <c r="P64" s="91"/>
    </row>
    <row r="65" spans="1:21" ht="16.5" hidden="1" thickBot="1" x14ac:dyDescent="0.3">
      <c r="A65" s="300" t="s">
        <v>5</v>
      </c>
      <c r="B65" s="301"/>
      <c r="C65" s="301"/>
      <c r="D65" s="301"/>
      <c r="E65" s="301"/>
      <c r="F65" s="255" t="e">
        <f>F53-F64</f>
        <v>#REF!</v>
      </c>
      <c r="G65" s="255" t="e">
        <f>G53-G64</f>
        <v>#REF!</v>
      </c>
      <c r="H65" s="256" t="e">
        <f>H53-H64</f>
        <v>#REF!</v>
      </c>
      <c r="I65" s="91"/>
      <c r="J65" s="91"/>
      <c r="K65" s="91"/>
      <c r="L65" s="91"/>
      <c r="M65" s="91"/>
      <c r="N65" s="91"/>
      <c r="O65" s="91"/>
      <c r="P65" s="91"/>
    </row>
    <row r="66" spans="1:21" ht="15.75" hidden="1" x14ac:dyDescent="0.25">
      <c r="A66" s="90"/>
      <c r="B66" s="90"/>
      <c r="C66" s="91"/>
      <c r="D66" s="91"/>
      <c r="E66" s="91"/>
      <c r="F66" s="90"/>
      <c r="G66" s="90"/>
      <c r="H66" s="90"/>
      <c r="I66" s="91"/>
      <c r="J66" s="91"/>
      <c r="K66" s="91"/>
      <c r="L66" s="91"/>
      <c r="M66" s="91"/>
      <c r="N66" s="91"/>
      <c r="O66" s="91"/>
      <c r="P66" s="91"/>
    </row>
    <row r="67" spans="1:21" ht="15.75" hidden="1" x14ac:dyDescent="0.25">
      <c r="A67" s="90"/>
      <c r="B67" s="90"/>
      <c r="C67" s="91"/>
      <c r="D67" s="91"/>
      <c r="E67" s="91"/>
      <c r="F67" s="153" t="e">
        <f>F62-F53</f>
        <v>#REF!</v>
      </c>
      <c r="G67" s="153" t="e">
        <f>G62-G53</f>
        <v>#REF!</v>
      </c>
      <c r="H67" s="153" t="e">
        <f>H62-H53</f>
        <v>#REF!</v>
      </c>
      <c r="I67" s="91"/>
      <c r="J67" s="91"/>
      <c r="K67" s="91"/>
      <c r="L67" s="91"/>
      <c r="M67" s="91"/>
      <c r="N67" s="91"/>
      <c r="O67" s="91"/>
      <c r="P67" s="91"/>
    </row>
    <row r="68" spans="1:21" ht="15.75" hidden="1" x14ac:dyDescent="0.25">
      <c r="A68" s="90"/>
      <c r="B68" s="90"/>
      <c r="C68" s="91"/>
      <c r="D68" s="91"/>
      <c r="E68" s="91"/>
      <c r="F68" s="154" t="e">
        <f>F64+F65-F53</f>
        <v>#REF!</v>
      </c>
      <c r="G68" s="154" t="e">
        <f>G64+G65-G53</f>
        <v>#REF!</v>
      </c>
      <c r="H68" s="154" t="e">
        <f>H64+H65-H53</f>
        <v>#REF!</v>
      </c>
      <c r="I68" s="91"/>
      <c r="J68" s="91"/>
      <c r="K68" s="91"/>
      <c r="L68" s="91"/>
      <c r="M68" s="91"/>
      <c r="N68" s="91"/>
      <c r="O68" s="91"/>
      <c r="P68" s="91"/>
    </row>
    <row r="69" spans="1:21" ht="15.75" customHeight="1" x14ac:dyDescent="0.2">
      <c r="A69" s="313" t="s">
        <v>57</v>
      </c>
      <c r="B69" s="314"/>
      <c r="C69" s="314"/>
      <c r="D69" s="314"/>
      <c r="E69" s="314"/>
      <c r="F69" s="180" t="s">
        <v>58</v>
      </c>
      <c r="G69" s="180" t="s">
        <v>59</v>
      </c>
      <c r="H69" s="257" t="s">
        <v>60</v>
      </c>
      <c r="I69" s="155"/>
      <c r="J69" s="155"/>
      <c r="K69" s="155"/>
      <c r="L69" s="155"/>
      <c r="M69" s="155"/>
      <c r="N69" s="155"/>
      <c r="O69" s="155"/>
      <c r="P69" s="155"/>
      <c r="Q69" s="182"/>
      <c r="R69" s="182"/>
      <c r="S69" s="182"/>
      <c r="T69" s="182"/>
      <c r="U69" s="182"/>
    </row>
    <row r="70" spans="1:21" ht="17.25" customHeight="1" x14ac:dyDescent="0.2">
      <c r="A70" s="315" t="s">
        <v>61</v>
      </c>
      <c r="B70" s="316"/>
      <c r="C70" s="316"/>
      <c r="D70" s="316"/>
      <c r="E70" s="316"/>
      <c r="F70" s="181">
        <f t="shared" ref="F70:H70" si="2">SUM(F71:F76)</f>
        <v>14396.300000000001</v>
      </c>
      <c r="G70" s="181">
        <f t="shared" si="2"/>
        <v>15403.1</v>
      </c>
      <c r="H70" s="181">
        <f t="shared" si="2"/>
        <v>15403.1</v>
      </c>
      <c r="I70" s="155"/>
      <c r="J70" s="155"/>
      <c r="K70" s="155"/>
      <c r="L70" s="155"/>
      <c r="M70" s="155"/>
      <c r="N70" s="155"/>
      <c r="O70" s="155"/>
      <c r="P70" s="155"/>
      <c r="Q70" s="182"/>
      <c r="R70" s="182"/>
      <c r="S70" s="182"/>
      <c r="T70" s="182"/>
      <c r="U70" s="182"/>
    </row>
    <row r="71" spans="1:21" ht="15.75" customHeight="1" x14ac:dyDescent="0.2">
      <c r="A71" s="288" t="s">
        <v>416</v>
      </c>
      <c r="B71" s="289"/>
      <c r="C71" s="289"/>
      <c r="D71" s="289"/>
      <c r="E71" s="289"/>
      <c r="F71" s="109">
        <v>7382.8</v>
      </c>
      <c r="G71" s="109">
        <v>7717</v>
      </c>
      <c r="H71" s="109">
        <v>7717</v>
      </c>
      <c r="I71" s="155"/>
      <c r="J71" s="155"/>
      <c r="K71" s="155"/>
      <c r="L71" s="155"/>
      <c r="M71" s="155"/>
      <c r="N71" s="155"/>
      <c r="O71" s="155"/>
      <c r="P71" s="155"/>
      <c r="Q71" s="182"/>
      <c r="R71" s="182"/>
      <c r="S71" s="182"/>
      <c r="T71" s="182"/>
      <c r="U71" s="182"/>
    </row>
    <row r="72" spans="1:21" ht="15.75" customHeight="1" x14ac:dyDescent="0.2">
      <c r="A72" s="288" t="s">
        <v>652</v>
      </c>
      <c r="B72" s="289"/>
      <c r="C72" s="289"/>
      <c r="D72" s="289"/>
      <c r="E72" s="289"/>
      <c r="F72" s="109">
        <v>6676.6</v>
      </c>
      <c r="G72" s="109">
        <v>7339.6</v>
      </c>
      <c r="H72" s="109">
        <v>7339.6</v>
      </c>
      <c r="I72" s="155"/>
      <c r="J72" s="155"/>
      <c r="K72" s="155"/>
      <c r="L72" s="155"/>
      <c r="M72" s="155"/>
      <c r="N72" s="155"/>
      <c r="O72" s="155"/>
      <c r="P72" s="155"/>
      <c r="Q72" s="182"/>
      <c r="R72" s="182"/>
      <c r="S72" s="182"/>
      <c r="T72" s="182"/>
      <c r="U72" s="182"/>
    </row>
    <row r="73" spans="1:21" ht="15.75" customHeight="1" x14ac:dyDescent="0.2">
      <c r="A73" s="288" t="s">
        <v>651</v>
      </c>
      <c r="B73" s="289"/>
      <c r="C73" s="289"/>
      <c r="D73" s="289"/>
      <c r="E73" s="289"/>
      <c r="F73" s="109">
        <v>336.9</v>
      </c>
      <c r="G73" s="109">
        <v>346.5</v>
      </c>
      <c r="H73" s="109">
        <v>346.5</v>
      </c>
      <c r="I73" s="155"/>
      <c r="J73" s="155"/>
      <c r="K73" s="155"/>
      <c r="L73" s="155"/>
      <c r="M73" s="155"/>
      <c r="N73" s="155"/>
      <c r="O73" s="155"/>
      <c r="P73" s="155"/>
      <c r="Q73" s="182"/>
      <c r="R73" s="182"/>
      <c r="S73" s="182"/>
      <c r="T73" s="182"/>
      <c r="U73" s="182"/>
    </row>
    <row r="74" spans="1:21" ht="15.75" customHeight="1" x14ac:dyDescent="0.2">
      <c r="A74" s="288" t="s">
        <v>663</v>
      </c>
      <c r="B74" s="289"/>
      <c r="C74" s="289"/>
      <c r="D74" s="289"/>
      <c r="E74" s="289"/>
      <c r="F74" s="109">
        <v>0</v>
      </c>
      <c r="G74" s="109">
        <v>0</v>
      </c>
      <c r="H74" s="109">
        <v>0</v>
      </c>
      <c r="I74" s="155"/>
      <c r="J74" s="155"/>
      <c r="K74" s="155"/>
      <c r="L74" s="155"/>
      <c r="M74" s="155"/>
      <c r="N74" s="155"/>
      <c r="O74" s="155"/>
      <c r="P74" s="155"/>
      <c r="Q74" s="182"/>
      <c r="R74" s="182"/>
      <c r="S74" s="182"/>
      <c r="T74" s="182"/>
      <c r="U74" s="182"/>
    </row>
    <row r="75" spans="1:21" ht="15.75" customHeight="1" x14ac:dyDescent="0.2">
      <c r="A75" s="288" t="s">
        <v>417</v>
      </c>
      <c r="B75" s="289"/>
      <c r="C75" s="289"/>
      <c r="D75" s="289"/>
      <c r="E75" s="289"/>
      <c r="F75" s="109">
        <v>0</v>
      </c>
      <c r="G75" s="109">
        <v>0</v>
      </c>
      <c r="H75" s="109">
        <v>0</v>
      </c>
      <c r="I75" s="155"/>
      <c r="J75" s="155"/>
      <c r="K75" s="155"/>
      <c r="L75" s="155"/>
      <c r="M75" s="155"/>
      <c r="N75" s="155"/>
      <c r="O75" s="155"/>
      <c r="P75" s="155"/>
      <c r="Q75" s="182"/>
      <c r="R75" s="182"/>
      <c r="S75" s="182"/>
      <c r="T75" s="182"/>
      <c r="U75" s="182"/>
    </row>
    <row r="76" spans="1:21" ht="15.75" customHeight="1" x14ac:dyDescent="0.2">
      <c r="A76" s="288" t="s">
        <v>418</v>
      </c>
      <c r="B76" s="289"/>
      <c r="C76" s="289"/>
      <c r="D76" s="289"/>
      <c r="E76" s="289"/>
      <c r="F76" s="109">
        <v>0</v>
      </c>
      <c r="G76" s="109">
        <v>0</v>
      </c>
      <c r="H76" s="109">
        <v>0</v>
      </c>
      <c r="I76" s="155"/>
      <c r="J76" s="155"/>
      <c r="K76" s="155"/>
      <c r="L76" s="155"/>
      <c r="M76" s="155"/>
      <c r="N76" s="155"/>
      <c r="O76" s="155"/>
      <c r="P76" s="155"/>
      <c r="Q76" s="182"/>
      <c r="R76" s="182"/>
      <c r="S76" s="182"/>
      <c r="T76" s="182"/>
      <c r="U76" s="182"/>
    </row>
    <row r="77" spans="1:21" ht="31.5" customHeight="1" x14ac:dyDescent="0.2">
      <c r="A77" s="315" t="s">
        <v>419</v>
      </c>
      <c r="B77" s="316"/>
      <c r="C77" s="316"/>
      <c r="D77" s="316"/>
      <c r="E77" s="316"/>
      <c r="F77" s="181">
        <f>SUM(F78:F80)</f>
        <v>0</v>
      </c>
      <c r="G77" s="181">
        <f>SUM(G78:G80)</f>
        <v>0</v>
      </c>
      <c r="H77" s="181">
        <f>SUM(H78:H80)</f>
        <v>0</v>
      </c>
      <c r="I77" s="155"/>
      <c r="J77" s="155"/>
      <c r="K77" s="155"/>
      <c r="L77" s="155"/>
      <c r="M77" s="155"/>
      <c r="N77" s="155"/>
      <c r="O77" s="155"/>
      <c r="P77" s="155"/>
      <c r="Q77" s="182"/>
      <c r="R77" s="182"/>
      <c r="S77" s="182"/>
      <c r="T77" s="182"/>
      <c r="U77" s="182"/>
    </row>
    <row r="78" spans="1:21" ht="15.75" customHeight="1" x14ac:dyDescent="0.2">
      <c r="A78" s="288" t="s">
        <v>653</v>
      </c>
      <c r="B78" s="289"/>
      <c r="C78" s="289"/>
      <c r="D78" s="289"/>
      <c r="E78" s="289"/>
      <c r="F78" s="109">
        <v>0</v>
      </c>
      <c r="G78" s="109">
        <v>0</v>
      </c>
      <c r="H78" s="109">
        <v>0</v>
      </c>
      <c r="I78" s="155"/>
      <c r="J78" s="155"/>
      <c r="K78" s="155"/>
      <c r="L78" s="155"/>
      <c r="M78" s="155"/>
      <c r="N78" s="155"/>
      <c r="O78" s="155"/>
      <c r="P78" s="155"/>
      <c r="Q78" s="182"/>
      <c r="R78" s="182"/>
      <c r="S78" s="182"/>
      <c r="T78" s="182"/>
      <c r="U78" s="182"/>
    </row>
    <row r="79" spans="1:21" ht="15.75" customHeight="1" x14ac:dyDescent="0.2">
      <c r="A79" s="288" t="s">
        <v>619</v>
      </c>
      <c r="B79" s="289"/>
      <c r="C79" s="289"/>
      <c r="D79" s="289"/>
      <c r="E79" s="289"/>
      <c r="F79" s="109">
        <v>0</v>
      </c>
      <c r="G79" s="109">
        <v>0</v>
      </c>
      <c r="H79" s="109">
        <v>0</v>
      </c>
      <c r="I79" s="155"/>
      <c r="J79" s="155"/>
      <c r="K79" s="155"/>
      <c r="L79" s="155"/>
      <c r="M79" s="155"/>
      <c r="N79" s="155"/>
      <c r="O79" s="155"/>
      <c r="P79" s="155"/>
      <c r="Q79" s="182"/>
      <c r="R79" s="182"/>
      <c r="S79" s="182"/>
      <c r="T79" s="182"/>
      <c r="U79" s="182"/>
    </row>
    <row r="80" spans="1:21" ht="15.75" customHeight="1" x14ac:dyDescent="0.2">
      <c r="A80" s="288" t="s">
        <v>620</v>
      </c>
      <c r="B80" s="289"/>
      <c r="C80" s="289"/>
      <c r="D80" s="289"/>
      <c r="E80" s="312"/>
      <c r="F80" s="109">
        <v>0</v>
      </c>
      <c r="G80" s="109">
        <f>SUM(G78:G79)</f>
        <v>0</v>
      </c>
      <c r="H80" s="109">
        <f>SUM(H78:H79)</f>
        <v>0</v>
      </c>
      <c r="I80" s="155"/>
      <c r="J80" s="155"/>
      <c r="K80" s="155"/>
      <c r="L80" s="155"/>
      <c r="M80" s="155"/>
      <c r="N80" s="155"/>
      <c r="O80" s="155"/>
      <c r="P80" s="155"/>
      <c r="Q80" s="182"/>
      <c r="R80" s="182"/>
      <c r="S80" s="182"/>
      <c r="T80" s="182"/>
      <c r="U80" s="182"/>
    </row>
    <row r="81" spans="1:21" ht="15.75" x14ac:dyDescent="0.2">
      <c r="A81" s="317" t="s">
        <v>62</v>
      </c>
      <c r="B81" s="318"/>
      <c r="C81" s="318"/>
      <c r="D81" s="318"/>
      <c r="E81" s="318"/>
      <c r="F81" s="58">
        <f>F70+F77</f>
        <v>14396.300000000001</v>
      </c>
      <c r="G81" s="58">
        <f>G70+G77</f>
        <v>15403.1</v>
      </c>
      <c r="H81" s="58">
        <f>H70+H77</f>
        <v>15403.1</v>
      </c>
      <c r="I81" s="155"/>
      <c r="J81" s="155"/>
      <c r="K81" s="155"/>
      <c r="L81" s="155"/>
      <c r="M81" s="155"/>
      <c r="N81" s="155"/>
      <c r="O81" s="155"/>
      <c r="P81" s="155"/>
      <c r="Q81" s="182"/>
      <c r="R81" s="182"/>
      <c r="S81" s="182"/>
      <c r="T81" s="182"/>
      <c r="U81" s="182"/>
    </row>
    <row r="82" spans="1:21" ht="17.25" customHeight="1" x14ac:dyDescent="0.2">
      <c r="A82" s="299" t="s">
        <v>420</v>
      </c>
      <c r="B82" s="299"/>
      <c r="C82" s="299"/>
      <c r="D82" s="299"/>
      <c r="E82" s="299"/>
      <c r="F82" s="61">
        <v>0</v>
      </c>
      <c r="G82" s="61">
        <v>0</v>
      </c>
      <c r="H82" s="61">
        <v>0</v>
      </c>
      <c r="I82" s="155"/>
      <c r="J82" s="155"/>
      <c r="K82" s="155"/>
      <c r="L82" s="155"/>
      <c r="M82" s="155"/>
      <c r="N82" s="155"/>
      <c r="O82" s="155"/>
      <c r="P82" s="155"/>
      <c r="Q82" s="182"/>
      <c r="R82" s="182"/>
      <c r="S82" s="182"/>
      <c r="T82" s="182"/>
      <c r="U82" s="182"/>
    </row>
    <row r="83" spans="1:21" ht="32.25" customHeight="1" x14ac:dyDescent="0.2">
      <c r="A83" s="287" t="s">
        <v>63</v>
      </c>
      <c r="B83" s="287"/>
      <c r="C83" s="287"/>
      <c r="D83" s="287"/>
      <c r="E83" s="287"/>
      <c r="F83" s="88">
        <v>9.4</v>
      </c>
      <c r="G83" s="88">
        <f>(G81/F81-1)*100</f>
        <v>6.9934635982856541</v>
      </c>
      <c r="H83" s="88">
        <v>0</v>
      </c>
      <c r="I83" s="155"/>
      <c r="J83" s="155"/>
      <c r="K83" s="155"/>
      <c r="L83" s="155"/>
      <c r="M83" s="155"/>
      <c r="N83" s="155"/>
      <c r="O83" s="155"/>
      <c r="P83" s="155"/>
      <c r="Q83" s="182"/>
      <c r="R83" s="182"/>
      <c r="S83" s="182"/>
      <c r="T83" s="182"/>
      <c r="U83" s="182"/>
    </row>
    <row r="84" spans="1:21" x14ac:dyDescent="0.2">
      <c r="A84" s="155"/>
      <c r="B84" s="155"/>
      <c r="C84" s="155"/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82"/>
      <c r="R84" s="182"/>
      <c r="S84" s="182"/>
      <c r="T84" s="182"/>
      <c r="U84" s="182"/>
    </row>
    <row r="85" spans="1:21" ht="12.75" x14ac:dyDescent="0.2">
      <c r="A85" s="182"/>
      <c r="B85" s="182"/>
      <c r="C85" s="182"/>
      <c r="D85" s="182"/>
      <c r="E85" s="182"/>
      <c r="F85" s="182"/>
      <c r="G85" s="182"/>
      <c r="H85" s="36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</row>
    <row r="88" spans="1:21" x14ac:dyDescent="0.25">
      <c r="H88" s="26"/>
    </row>
    <row r="89" spans="1:21" x14ac:dyDescent="0.25">
      <c r="G89" s="291"/>
      <c r="H89" s="291"/>
      <c r="I89" s="291"/>
      <c r="J89" s="292"/>
      <c r="K89" s="292"/>
      <c r="L89" s="292"/>
      <c r="M89" s="293"/>
      <c r="N89" s="294"/>
      <c r="O89" s="295"/>
      <c r="P89" s="296"/>
      <c r="Q89" s="297"/>
      <c r="R89" s="298"/>
      <c r="S89" s="298"/>
      <c r="T89" s="276"/>
      <c r="U89" s="290"/>
    </row>
    <row r="90" spans="1:21" x14ac:dyDescent="0.25">
      <c r="G90" s="291"/>
      <c r="H90" s="291"/>
      <c r="I90" s="291"/>
      <c r="J90" s="292"/>
      <c r="K90" s="292"/>
      <c r="L90" s="292"/>
      <c r="M90" s="293"/>
      <c r="N90" s="294"/>
      <c r="O90" s="295"/>
      <c r="P90" s="296"/>
      <c r="Q90" s="297"/>
      <c r="R90" s="298"/>
      <c r="S90" s="298"/>
      <c r="T90" s="276"/>
      <c r="U90" s="290"/>
    </row>
    <row r="91" spans="1:21" x14ac:dyDescent="0.25">
      <c r="G91" s="291"/>
      <c r="H91" s="291"/>
      <c r="I91" s="291"/>
      <c r="J91" s="292"/>
      <c r="K91" s="292"/>
      <c r="L91" s="292"/>
      <c r="M91" s="293"/>
      <c r="N91" s="294"/>
      <c r="O91" s="295"/>
      <c r="P91" s="296"/>
      <c r="Q91" s="297"/>
      <c r="R91" s="298"/>
      <c r="S91" s="298"/>
      <c r="T91" s="276"/>
      <c r="U91" s="290"/>
    </row>
    <row r="92" spans="1:21" x14ac:dyDescent="0.25">
      <c r="H92" s="26"/>
    </row>
    <row r="94" spans="1:21" x14ac:dyDescent="0.25">
      <c r="H94" s="26"/>
    </row>
  </sheetData>
  <dataConsolidate/>
  <mergeCells count="86">
    <mergeCell ref="A12:A30"/>
    <mergeCell ref="B32:I32"/>
    <mergeCell ref="C33:D33"/>
    <mergeCell ref="F2:J2"/>
    <mergeCell ref="F3:J3"/>
    <mergeCell ref="B8:B9"/>
    <mergeCell ref="C8:C9"/>
    <mergeCell ref="E8:E9"/>
    <mergeCell ref="H4:I4"/>
    <mergeCell ref="I12:I14"/>
    <mergeCell ref="A7:I7"/>
    <mergeCell ref="J7:P7"/>
    <mergeCell ref="A8:A9"/>
    <mergeCell ref="H8:H9"/>
    <mergeCell ref="G8:G9"/>
    <mergeCell ref="F8:F9"/>
    <mergeCell ref="B31:E31"/>
    <mergeCell ref="C22:E22"/>
    <mergeCell ref="C35:E35"/>
    <mergeCell ref="C30:E30"/>
    <mergeCell ref="C23:D23"/>
    <mergeCell ref="F12:H14"/>
    <mergeCell ref="C12:D14"/>
    <mergeCell ref="E12:E14"/>
    <mergeCell ref="B23:B28"/>
    <mergeCell ref="B15:B21"/>
    <mergeCell ref="F23:H23"/>
    <mergeCell ref="B12:B14"/>
    <mergeCell ref="F44:H44"/>
    <mergeCell ref="B37:B42"/>
    <mergeCell ref="A73:E73"/>
    <mergeCell ref="A74:E74"/>
    <mergeCell ref="A75:E75"/>
    <mergeCell ref="A33:A52"/>
    <mergeCell ref="A53:E53"/>
    <mergeCell ref="B52:E52"/>
    <mergeCell ref="C43:E43"/>
    <mergeCell ref="C44:D44"/>
    <mergeCell ref="B44:B50"/>
    <mergeCell ref="C36:D36"/>
    <mergeCell ref="F36:H36"/>
    <mergeCell ref="A82:E82"/>
    <mergeCell ref="A65:E65"/>
    <mergeCell ref="A58:C61"/>
    <mergeCell ref="A62:E62"/>
    <mergeCell ref="A63:E63"/>
    <mergeCell ref="A64:E64"/>
    <mergeCell ref="A80:E80"/>
    <mergeCell ref="A69:E69"/>
    <mergeCell ref="A70:E70"/>
    <mergeCell ref="A71:E71"/>
    <mergeCell ref="A79:E79"/>
    <mergeCell ref="A77:E77"/>
    <mergeCell ref="A81:E81"/>
    <mergeCell ref="A76:E76"/>
    <mergeCell ref="A78:E78"/>
    <mergeCell ref="U89:U91"/>
    <mergeCell ref="G89:G91"/>
    <mergeCell ref="H89:H91"/>
    <mergeCell ref="I89:I91"/>
    <mergeCell ref="J89:J91"/>
    <mergeCell ref="K89:K91"/>
    <mergeCell ref="L89:L91"/>
    <mergeCell ref="M89:M91"/>
    <mergeCell ref="N89:N91"/>
    <mergeCell ref="O89:O91"/>
    <mergeCell ref="P89:P91"/>
    <mergeCell ref="Q89:Q91"/>
    <mergeCell ref="R89:R91"/>
    <mergeCell ref="S89:S91"/>
    <mergeCell ref="L4:P4"/>
    <mergeCell ref="L5:P5"/>
    <mergeCell ref="L3:M3"/>
    <mergeCell ref="L2:P2"/>
    <mergeCell ref="T89:T91"/>
    <mergeCell ref="B11:P11"/>
    <mergeCell ref="P8:P9"/>
    <mergeCell ref="P12:P14"/>
    <mergeCell ref="D8:D9"/>
    <mergeCell ref="K8:L8"/>
    <mergeCell ref="J8:J9"/>
    <mergeCell ref="I8:I9"/>
    <mergeCell ref="M8:O8"/>
    <mergeCell ref="C51:E51"/>
    <mergeCell ref="A83:E83"/>
    <mergeCell ref="A72:E72"/>
  </mergeCells>
  <phoneticPr fontId="3" type="noConversion"/>
  <pageMargins left="0.70866141732283472" right="0.31496062992125984" top="0.94488188976377963" bottom="0.55118110236220474" header="0.31496062992125984" footer="0.31496062992125984"/>
  <pageSetup paperSize="8" fitToHeight="0" orientation="landscape" r:id="rId1"/>
  <rowBreaks count="1" manualBreakCount="1"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28"/>
  <sheetViews>
    <sheetView zoomScaleNormal="100" zoomScaleSheetLayoutView="100" workbookViewId="0">
      <pane ySplit="10" topLeftCell="A32" activePane="bottomLeft" state="frozen"/>
      <selection pane="bottomLeft" activeCell="J5" sqref="A1:XFD1048576"/>
    </sheetView>
  </sheetViews>
  <sheetFormatPr defaultColWidth="9.140625" defaultRowHeight="15" x14ac:dyDescent="0.25"/>
  <cols>
    <col min="1" max="2" width="11.28515625" style="2" customWidth="1"/>
    <col min="3" max="3" width="11.28515625" style="3" customWidth="1"/>
    <col min="4" max="4" width="26.85546875" style="3" customWidth="1"/>
    <col min="5" max="5" width="11.28515625" style="3" customWidth="1"/>
    <col min="6" max="8" width="12.42578125" style="3" customWidth="1"/>
    <col min="9" max="9" width="20.28515625" style="3" customWidth="1"/>
    <col min="10" max="10" width="17.7109375" style="3" customWidth="1"/>
    <col min="11" max="11" width="35.140625" style="3" customWidth="1"/>
    <col min="12" max="12" width="10.42578125" style="3" customWidth="1"/>
    <col min="13" max="13" width="11.42578125" style="3" customWidth="1"/>
    <col min="14" max="14" width="10.140625" style="3" customWidth="1"/>
    <col min="15" max="15" width="11.140625" style="3" customWidth="1"/>
    <col min="16" max="16" width="25.42578125" style="3" customWidth="1"/>
    <col min="17" max="17" width="20.28515625" style="1" customWidth="1"/>
    <col min="18" max="18" width="30.42578125" style="1" customWidth="1"/>
    <col min="19" max="16384" width="9.140625" style="1"/>
  </cols>
  <sheetData>
    <row r="1" spans="1:18" x14ac:dyDescent="0.25">
      <c r="I1" s="29"/>
    </row>
    <row r="2" spans="1:18" x14ac:dyDescent="0.25">
      <c r="E2" s="429"/>
      <c r="F2" s="429"/>
      <c r="G2" s="429"/>
      <c r="H2" s="429"/>
      <c r="I2" s="429"/>
      <c r="L2" s="353" t="s">
        <v>644</v>
      </c>
      <c r="M2" s="353"/>
      <c r="N2" s="353"/>
      <c r="O2" s="353"/>
      <c r="P2" s="353"/>
    </row>
    <row r="3" spans="1:18" ht="13.5" customHeight="1" x14ac:dyDescent="0.25">
      <c r="E3" s="430"/>
      <c r="F3" s="430"/>
      <c r="G3" s="430"/>
      <c r="H3" s="430"/>
      <c r="I3" s="430"/>
      <c r="K3" s="89"/>
      <c r="L3" s="354" t="s">
        <v>655</v>
      </c>
      <c r="M3" s="354"/>
      <c r="N3" s="354"/>
      <c r="O3" s="354"/>
      <c r="P3" s="354"/>
    </row>
    <row r="4" spans="1:18" ht="13.5" customHeight="1" x14ac:dyDescent="0.25">
      <c r="E4" s="29"/>
      <c r="F4" s="29"/>
      <c r="G4" s="29"/>
      <c r="H4" s="29"/>
      <c r="I4" s="29"/>
      <c r="K4" s="89"/>
      <c r="L4" s="275" t="s">
        <v>674</v>
      </c>
      <c r="M4" s="275"/>
      <c r="N4" s="275"/>
      <c r="O4" s="275"/>
      <c r="P4" s="275"/>
    </row>
    <row r="5" spans="1:18" ht="14.25" customHeight="1" x14ac:dyDescent="0.25">
      <c r="F5" s="1"/>
      <c r="G5" s="258"/>
      <c r="H5" s="355"/>
      <c r="I5" s="355"/>
      <c r="L5" s="275" t="s">
        <v>675</v>
      </c>
      <c r="M5" s="275"/>
      <c r="N5" s="275"/>
      <c r="O5" s="275"/>
      <c r="P5" s="275"/>
    </row>
    <row r="6" spans="1:18" x14ac:dyDescent="0.25">
      <c r="F6" s="1"/>
      <c r="G6" s="258"/>
      <c r="H6" s="1"/>
      <c r="I6" s="1"/>
    </row>
    <row r="7" spans="1:18" ht="32.25" customHeight="1" x14ac:dyDescent="0.2">
      <c r="A7" s="352" t="s">
        <v>684</v>
      </c>
      <c r="B7" s="352"/>
      <c r="C7" s="352"/>
      <c r="D7" s="352"/>
      <c r="E7" s="352"/>
      <c r="F7" s="352"/>
      <c r="G7" s="352"/>
      <c r="H7" s="352"/>
      <c r="I7" s="352"/>
      <c r="J7" s="352" t="s">
        <v>99</v>
      </c>
      <c r="K7" s="352"/>
      <c r="L7" s="352"/>
      <c r="M7" s="352"/>
      <c r="N7" s="352"/>
      <c r="O7" s="352"/>
      <c r="P7" s="352"/>
    </row>
    <row r="8" spans="1:18" ht="12.75" x14ac:dyDescent="0.2">
      <c r="A8" s="356" t="s">
        <v>9</v>
      </c>
      <c r="B8" s="356" t="s">
        <v>28</v>
      </c>
      <c r="C8" s="356" t="s">
        <v>35</v>
      </c>
      <c r="D8" s="356" t="s">
        <v>36</v>
      </c>
      <c r="E8" s="356" t="s">
        <v>27</v>
      </c>
      <c r="F8" s="356" t="s">
        <v>33</v>
      </c>
      <c r="G8" s="356" t="s">
        <v>185</v>
      </c>
      <c r="H8" s="356" t="s">
        <v>34</v>
      </c>
      <c r="I8" s="356" t="s">
        <v>29</v>
      </c>
      <c r="J8" s="365" t="s">
        <v>7</v>
      </c>
      <c r="K8" s="365" t="s">
        <v>30</v>
      </c>
      <c r="L8" s="365"/>
      <c r="M8" s="365" t="s">
        <v>31</v>
      </c>
      <c r="N8" s="365"/>
      <c r="O8" s="365"/>
      <c r="P8" s="357" t="s">
        <v>32</v>
      </c>
    </row>
    <row r="9" spans="1:18" ht="46.5" customHeight="1" x14ac:dyDescent="0.2">
      <c r="A9" s="356"/>
      <c r="B9" s="356"/>
      <c r="C9" s="356"/>
      <c r="D9" s="356"/>
      <c r="E9" s="356"/>
      <c r="F9" s="356"/>
      <c r="G9" s="356"/>
      <c r="H9" s="356"/>
      <c r="I9" s="356"/>
      <c r="J9" s="365"/>
      <c r="K9" s="190" t="s">
        <v>64</v>
      </c>
      <c r="L9" s="190" t="s">
        <v>65</v>
      </c>
      <c r="M9" s="190">
        <v>2024</v>
      </c>
      <c r="N9" s="190">
        <v>2025</v>
      </c>
      <c r="O9" s="190">
        <v>2026</v>
      </c>
      <c r="P9" s="357"/>
    </row>
    <row r="10" spans="1:18" ht="12.75" x14ac:dyDescent="0.2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191">
        <v>10</v>
      </c>
      <c r="K10" s="191">
        <v>11</v>
      </c>
      <c r="L10" s="191">
        <v>12</v>
      </c>
      <c r="M10" s="35">
        <v>13</v>
      </c>
      <c r="N10" s="35">
        <v>14</v>
      </c>
      <c r="O10" s="35">
        <v>15</v>
      </c>
      <c r="P10" s="31">
        <v>16</v>
      </c>
    </row>
    <row r="11" spans="1:18" ht="25.5" customHeight="1" x14ac:dyDescent="0.2">
      <c r="A11" s="192" t="s">
        <v>0</v>
      </c>
      <c r="B11" s="358" t="s">
        <v>425</v>
      </c>
      <c r="C11" s="359"/>
      <c r="D11" s="359"/>
      <c r="E11" s="359"/>
      <c r="F11" s="359"/>
      <c r="G11" s="359"/>
      <c r="H11" s="359"/>
      <c r="I11" s="359"/>
      <c r="J11" s="359"/>
      <c r="K11" s="359"/>
      <c r="L11" s="359"/>
      <c r="M11" s="359"/>
      <c r="N11" s="359"/>
      <c r="O11" s="359"/>
      <c r="P11" s="360"/>
    </row>
    <row r="12" spans="1:18" ht="181.15" customHeight="1" x14ac:dyDescent="0.2">
      <c r="A12" s="379" t="s">
        <v>0</v>
      </c>
      <c r="B12" s="56" t="s">
        <v>0</v>
      </c>
      <c r="C12" s="361" t="s">
        <v>108</v>
      </c>
      <c r="D12" s="362"/>
      <c r="E12" s="56" t="s">
        <v>22</v>
      </c>
      <c r="F12" s="363"/>
      <c r="G12" s="363"/>
      <c r="H12" s="364"/>
      <c r="I12" s="56" t="s">
        <v>216</v>
      </c>
      <c r="J12" s="37" t="s">
        <v>67</v>
      </c>
      <c r="K12" s="7" t="s">
        <v>238</v>
      </c>
      <c r="L12" s="38" t="s">
        <v>11</v>
      </c>
      <c r="M12" s="43">
        <v>3</v>
      </c>
      <c r="N12" s="43">
        <v>3</v>
      </c>
      <c r="O12" s="43">
        <v>3</v>
      </c>
      <c r="P12" s="55" t="s">
        <v>347</v>
      </c>
      <c r="Q12" s="26"/>
      <c r="R12" s="259"/>
    </row>
    <row r="13" spans="1:18" ht="48" customHeight="1" x14ac:dyDescent="0.2">
      <c r="A13" s="380"/>
      <c r="B13" s="389" t="s">
        <v>0</v>
      </c>
      <c r="C13" s="71" t="s">
        <v>0</v>
      </c>
      <c r="D13" s="70" t="s">
        <v>109</v>
      </c>
      <c r="E13" s="70" t="s">
        <v>14</v>
      </c>
      <c r="F13" s="75">
        <v>232</v>
      </c>
      <c r="G13" s="75">
        <v>205</v>
      </c>
      <c r="H13" s="75">
        <v>205</v>
      </c>
      <c r="I13" s="186" t="s">
        <v>13</v>
      </c>
      <c r="J13" s="76" t="s">
        <v>237</v>
      </c>
      <c r="K13" s="77" t="s">
        <v>241</v>
      </c>
      <c r="L13" s="78" t="s">
        <v>88</v>
      </c>
      <c r="M13" s="193">
        <v>13</v>
      </c>
      <c r="N13" s="193">
        <v>13</v>
      </c>
      <c r="O13" s="78">
        <v>13</v>
      </c>
      <c r="P13" s="194" t="s">
        <v>13</v>
      </c>
      <c r="Q13" s="26"/>
      <c r="R13" s="259"/>
    </row>
    <row r="14" spans="1:18" ht="52.5" customHeight="1" x14ac:dyDescent="0.2">
      <c r="A14" s="380"/>
      <c r="B14" s="390"/>
      <c r="C14" s="71" t="s">
        <v>18</v>
      </c>
      <c r="D14" s="70" t="s">
        <v>110</v>
      </c>
      <c r="E14" s="70" t="s">
        <v>14</v>
      </c>
      <c r="F14" s="21">
        <v>2</v>
      </c>
      <c r="G14" s="21">
        <v>3</v>
      </c>
      <c r="H14" s="21">
        <v>3</v>
      </c>
      <c r="I14" s="9" t="s">
        <v>13</v>
      </c>
      <c r="J14" s="40" t="s">
        <v>242</v>
      </c>
      <c r="K14" s="45" t="s">
        <v>421</v>
      </c>
      <c r="L14" s="41" t="s">
        <v>88</v>
      </c>
      <c r="M14" s="195">
        <v>3</v>
      </c>
      <c r="N14" s="195">
        <v>4</v>
      </c>
      <c r="O14" s="41">
        <v>4</v>
      </c>
      <c r="P14" s="189" t="s">
        <v>13</v>
      </c>
      <c r="Q14" s="26"/>
      <c r="R14" s="259"/>
    </row>
    <row r="15" spans="1:18" ht="15.75" customHeight="1" x14ac:dyDescent="0.2">
      <c r="A15" s="409"/>
      <c r="B15" s="196" t="s">
        <v>0</v>
      </c>
      <c r="C15" s="391" t="s">
        <v>1</v>
      </c>
      <c r="D15" s="392"/>
      <c r="E15" s="392"/>
      <c r="F15" s="87">
        <f>SUM(F13:F14)</f>
        <v>234</v>
      </c>
      <c r="G15" s="87">
        <f>SUM(G13:G14)</f>
        <v>208</v>
      </c>
      <c r="H15" s="87">
        <f>SUM(H13:H14)</f>
        <v>208</v>
      </c>
      <c r="I15" s="4" t="s">
        <v>13</v>
      </c>
      <c r="J15" s="37" t="s">
        <v>13</v>
      </c>
      <c r="K15" s="37" t="s">
        <v>13</v>
      </c>
      <c r="L15" s="38" t="s">
        <v>13</v>
      </c>
      <c r="M15" s="197" t="s">
        <v>13</v>
      </c>
      <c r="N15" s="197" t="s">
        <v>13</v>
      </c>
      <c r="O15" s="38" t="s">
        <v>13</v>
      </c>
      <c r="P15" s="198" t="s">
        <v>13</v>
      </c>
      <c r="Q15" s="26"/>
    </row>
    <row r="16" spans="1:18" ht="18.75" customHeight="1" x14ac:dyDescent="0.25">
      <c r="A16" s="192" t="s">
        <v>0</v>
      </c>
      <c r="B16" s="393" t="s">
        <v>8</v>
      </c>
      <c r="C16" s="393"/>
      <c r="D16" s="393"/>
      <c r="E16" s="393"/>
      <c r="F16" s="86">
        <f>F15</f>
        <v>234</v>
      </c>
      <c r="G16" s="86">
        <f>G15</f>
        <v>208</v>
      </c>
      <c r="H16" s="86">
        <f>H15</f>
        <v>208</v>
      </c>
      <c r="I16" s="199"/>
      <c r="J16" s="49"/>
      <c r="K16" s="32"/>
      <c r="L16" s="50"/>
      <c r="M16" s="200"/>
      <c r="N16" s="200"/>
      <c r="O16" s="51"/>
      <c r="P16" s="201" t="s">
        <v>13</v>
      </c>
      <c r="Q16" s="26"/>
    </row>
    <row r="17" spans="1:18" ht="21" customHeight="1" x14ac:dyDescent="0.25">
      <c r="A17" s="192" t="s">
        <v>10</v>
      </c>
      <c r="B17" s="413" t="s">
        <v>423</v>
      </c>
      <c r="C17" s="414"/>
      <c r="D17" s="414"/>
      <c r="E17" s="414"/>
      <c r="F17" s="414"/>
      <c r="G17" s="414"/>
      <c r="H17" s="414"/>
      <c r="I17" s="415"/>
      <c r="J17" s="32"/>
      <c r="K17" s="32"/>
      <c r="L17" s="50"/>
      <c r="M17" s="202"/>
      <c r="N17" s="202"/>
      <c r="O17" s="50"/>
      <c r="P17" s="201" t="s">
        <v>13</v>
      </c>
    </row>
    <row r="18" spans="1:18" ht="212.25" customHeight="1" x14ac:dyDescent="0.2">
      <c r="A18" s="379" t="s">
        <v>10</v>
      </c>
      <c r="B18" s="203" t="s">
        <v>0</v>
      </c>
      <c r="C18" s="416" t="s">
        <v>424</v>
      </c>
      <c r="D18" s="416"/>
      <c r="E18" s="8" t="s">
        <v>22</v>
      </c>
      <c r="F18" s="411"/>
      <c r="G18" s="411"/>
      <c r="H18" s="411"/>
      <c r="I18" s="4" t="s">
        <v>215</v>
      </c>
      <c r="J18" s="37" t="s">
        <v>234</v>
      </c>
      <c r="K18" s="62" t="s">
        <v>233</v>
      </c>
      <c r="L18" s="38" t="s">
        <v>11</v>
      </c>
      <c r="M18" s="204">
        <v>1</v>
      </c>
      <c r="N18" s="204">
        <v>1</v>
      </c>
      <c r="O18" s="43">
        <v>1</v>
      </c>
      <c r="P18" s="48" t="s">
        <v>357</v>
      </c>
      <c r="Q18" s="26"/>
      <c r="R18" s="259"/>
    </row>
    <row r="19" spans="1:18" ht="21" customHeight="1" x14ac:dyDescent="0.2">
      <c r="A19" s="380"/>
      <c r="B19" s="389" t="s">
        <v>0</v>
      </c>
      <c r="C19" s="417" t="s">
        <v>0</v>
      </c>
      <c r="D19" s="417" t="s">
        <v>111</v>
      </c>
      <c r="E19" s="417" t="s">
        <v>14</v>
      </c>
      <c r="F19" s="419">
        <v>138</v>
      </c>
      <c r="G19" s="419">
        <v>136</v>
      </c>
      <c r="H19" s="419">
        <v>136</v>
      </c>
      <c r="I19" s="422" t="s">
        <v>13</v>
      </c>
      <c r="J19" s="431" t="s">
        <v>243</v>
      </c>
      <c r="K19" s="433" t="s">
        <v>422</v>
      </c>
      <c r="L19" s="435" t="s">
        <v>88</v>
      </c>
      <c r="M19" s="437">
        <v>10</v>
      </c>
      <c r="N19" s="437">
        <v>12</v>
      </c>
      <c r="O19" s="443">
        <v>12</v>
      </c>
      <c r="P19" s="445" t="s">
        <v>13</v>
      </c>
      <c r="Q19" s="26"/>
      <c r="R19" s="260"/>
    </row>
    <row r="20" spans="1:18" ht="39.6" customHeight="1" x14ac:dyDescent="0.2">
      <c r="A20" s="380"/>
      <c r="B20" s="390"/>
      <c r="C20" s="418"/>
      <c r="D20" s="418"/>
      <c r="E20" s="418"/>
      <c r="F20" s="420"/>
      <c r="G20" s="420"/>
      <c r="H20" s="420"/>
      <c r="I20" s="423"/>
      <c r="J20" s="432"/>
      <c r="K20" s="434"/>
      <c r="L20" s="436"/>
      <c r="M20" s="438"/>
      <c r="N20" s="438"/>
      <c r="O20" s="444"/>
      <c r="P20" s="446"/>
      <c r="Q20" s="26"/>
      <c r="R20" s="260"/>
    </row>
    <row r="21" spans="1:18" ht="30.75" customHeight="1" x14ac:dyDescent="0.2">
      <c r="A21" s="380"/>
      <c r="B21" s="390"/>
      <c r="C21" s="418"/>
      <c r="D21" s="418"/>
      <c r="E21" s="418"/>
      <c r="F21" s="420"/>
      <c r="G21" s="420"/>
      <c r="H21" s="420"/>
      <c r="I21" s="423"/>
      <c r="J21" s="40" t="s">
        <v>246</v>
      </c>
      <c r="K21" s="45" t="s">
        <v>244</v>
      </c>
      <c r="L21" s="41" t="s">
        <v>88</v>
      </c>
      <c r="M21" s="44">
        <v>48</v>
      </c>
      <c r="N21" s="44">
        <v>45</v>
      </c>
      <c r="O21" s="63">
        <v>45</v>
      </c>
      <c r="P21" s="189" t="s">
        <v>13</v>
      </c>
      <c r="Q21" s="26"/>
      <c r="R21" s="260"/>
    </row>
    <row r="22" spans="1:18" ht="32.25" customHeight="1" x14ac:dyDescent="0.2">
      <c r="A22" s="380"/>
      <c r="B22" s="390"/>
      <c r="C22" s="418"/>
      <c r="D22" s="418"/>
      <c r="E22" s="418"/>
      <c r="F22" s="421"/>
      <c r="G22" s="421"/>
      <c r="H22" s="421"/>
      <c r="I22" s="424"/>
      <c r="J22" s="40" t="s">
        <v>247</v>
      </c>
      <c r="K22" s="45" t="s">
        <v>245</v>
      </c>
      <c r="L22" s="41" t="s">
        <v>88</v>
      </c>
      <c r="M22" s="44">
        <v>12</v>
      </c>
      <c r="N22" s="44">
        <v>10</v>
      </c>
      <c r="O22" s="63">
        <v>10</v>
      </c>
      <c r="P22" s="189" t="s">
        <v>13</v>
      </c>
      <c r="Q22" s="26"/>
      <c r="R22" s="260"/>
    </row>
    <row r="23" spans="1:18" ht="18" customHeight="1" x14ac:dyDescent="0.2">
      <c r="A23" s="409"/>
      <c r="B23" s="205" t="s">
        <v>0</v>
      </c>
      <c r="C23" s="391" t="s">
        <v>1</v>
      </c>
      <c r="D23" s="392"/>
      <c r="E23" s="392"/>
      <c r="F23" s="206">
        <f>SUM(F19)</f>
        <v>138</v>
      </c>
      <c r="G23" s="206">
        <f>SUM(G19)</f>
        <v>136</v>
      </c>
      <c r="H23" s="206">
        <f>SUM(H19)</f>
        <v>136</v>
      </c>
      <c r="I23" s="4" t="s">
        <v>13</v>
      </c>
      <c r="J23" s="4" t="s">
        <v>13</v>
      </c>
      <c r="K23" s="4" t="s">
        <v>13</v>
      </c>
      <c r="L23" s="4" t="s">
        <v>13</v>
      </c>
      <c r="M23" s="4" t="s">
        <v>13</v>
      </c>
      <c r="N23" s="4" t="s">
        <v>13</v>
      </c>
      <c r="O23" s="4" t="s">
        <v>13</v>
      </c>
      <c r="P23" s="4" t="s">
        <v>13</v>
      </c>
    </row>
    <row r="24" spans="1:18" ht="17.25" customHeight="1" x14ac:dyDescent="0.2">
      <c r="A24" s="192" t="s">
        <v>10</v>
      </c>
      <c r="B24" s="425" t="s">
        <v>8</v>
      </c>
      <c r="C24" s="425"/>
      <c r="D24" s="425"/>
      <c r="E24" s="425"/>
      <c r="F24" s="86">
        <f t="shared" ref="F24:H24" si="0">F23</f>
        <v>138</v>
      </c>
      <c r="G24" s="86">
        <f t="shared" si="0"/>
        <v>136</v>
      </c>
      <c r="H24" s="86">
        <f t="shared" si="0"/>
        <v>136</v>
      </c>
      <c r="I24" s="199"/>
      <c r="J24" s="49"/>
      <c r="K24" s="52"/>
      <c r="L24" s="50"/>
      <c r="M24" s="200"/>
      <c r="N24" s="200"/>
      <c r="O24" s="51"/>
      <c r="P24" s="201"/>
      <c r="Q24" s="26"/>
    </row>
    <row r="25" spans="1:18" ht="15" customHeight="1" x14ac:dyDescent="0.25">
      <c r="A25" s="192" t="s">
        <v>17</v>
      </c>
      <c r="B25" s="410" t="s">
        <v>112</v>
      </c>
      <c r="C25" s="410"/>
      <c r="D25" s="410"/>
      <c r="E25" s="410"/>
      <c r="F25" s="410"/>
      <c r="G25" s="410"/>
      <c r="H25" s="410"/>
      <c r="I25" s="410"/>
      <c r="J25" s="32"/>
      <c r="K25" s="32"/>
      <c r="L25" s="34"/>
      <c r="M25" s="202"/>
      <c r="N25" s="202"/>
      <c r="O25" s="34"/>
      <c r="P25" s="207"/>
    </row>
    <row r="26" spans="1:18" ht="189" customHeight="1" x14ac:dyDescent="0.2">
      <c r="A26" s="379" t="s">
        <v>17</v>
      </c>
      <c r="B26" s="203" t="s">
        <v>0</v>
      </c>
      <c r="C26" s="411" t="s">
        <v>113</v>
      </c>
      <c r="D26" s="411"/>
      <c r="E26" s="8" t="s">
        <v>12</v>
      </c>
      <c r="F26" s="412"/>
      <c r="G26" s="412"/>
      <c r="H26" s="412"/>
      <c r="I26" s="184" t="s">
        <v>218</v>
      </c>
      <c r="J26" s="37" t="s">
        <v>249</v>
      </c>
      <c r="K26" s="62" t="s">
        <v>248</v>
      </c>
      <c r="L26" s="38" t="s">
        <v>88</v>
      </c>
      <c r="M26" s="197">
        <v>0</v>
      </c>
      <c r="N26" s="197">
        <v>1</v>
      </c>
      <c r="O26" s="38">
        <v>1</v>
      </c>
      <c r="P26" s="48" t="s">
        <v>348</v>
      </c>
      <c r="Q26" s="26"/>
      <c r="R26" s="259"/>
    </row>
    <row r="27" spans="1:18" ht="49.5" customHeight="1" x14ac:dyDescent="0.2">
      <c r="A27" s="380"/>
      <c r="B27" s="72" t="s">
        <v>0</v>
      </c>
      <c r="C27" s="208" t="s">
        <v>0</v>
      </c>
      <c r="D27" s="208" t="s">
        <v>426</v>
      </c>
      <c r="E27" s="70" t="s">
        <v>114</v>
      </c>
      <c r="F27" s="73">
        <v>0</v>
      </c>
      <c r="G27" s="73">
        <v>4</v>
      </c>
      <c r="H27" s="73">
        <v>4</v>
      </c>
      <c r="I27" s="185" t="s">
        <v>13</v>
      </c>
      <c r="J27" s="40" t="s">
        <v>427</v>
      </c>
      <c r="K27" s="45" t="s">
        <v>428</v>
      </c>
      <c r="L27" s="41" t="s">
        <v>88</v>
      </c>
      <c r="M27" s="195">
        <v>0</v>
      </c>
      <c r="N27" s="195">
        <v>1</v>
      </c>
      <c r="O27" s="41">
        <v>1</v>
      </c>
      <c r="P27" s="189" t="s">
        <v>13</v>
      </c>
    </row>
    <row r="28" spans="1:18" ht="15.75" customHeight="1" x14ac:dyDescent="0.2">
      <c r="A28" s="380"/>
      <c r="B28" s="8" t="s">
        <v>0</v>
      </c>
      <c r="C28" s="378" t="s">
        <v>1</v>
      </c>
      <c r="D28" s="378"/>
      <c r="E28" s="378"/>
      <c r="F28" s="18">
        <f>SUM(F27:F27)</f>
        <v>0</v>
      </c>
      <c r="G28" s="18">
        <f>SUM(G27:G27)</f>
        <v>4</v>
      </c>
      <c r="H28" s="18">
        <f>SUM(H27:H27)</f>
        <v>4</v>
      </c>
      <c r="I28" s="4" t="s">
        <v>13</v>
      </c>
      <c r="J28" s="38" t="s">
        <v>13</v>
      </c>
      <c r="K28" s="38" t="s">
        <v>13</v>
      </c>
      <c r="L28" s="38" t="s">
        <v>13</v>
      </c>
      <c r="M28" s="38" t="s">
        <v>13</v>
      </c>
      <c r="N28" s="38" t="s">
        <v>13</v>
      </c>
      <c r="O28" s="38" t="s">
        <v>13</v>
      </c>
      <c r="P28" s="198" t="s">
        <v>13</v>
      </c>
    </row>
    <row r="29" spans="1:18" ht="102" customHeight="1" x14ac:dyDescent="0.2">
      <c r="A29" s="380"/>
      <c r="B29" s="8" t="s">
        <v>10</v>
      </c>
      <c r="C29" s="372" t="s">
        <v>610</v>
      </c>
      <c r="D29" s="373"/>
      <c r="E29" s="4" t="s">
        <v>12</v>
      </c>
      <c r="F29" s="374"/>
      <c r="G29" s="374"/>
      <c r="H29" s="375"/>
      <c r="I29" s="4" t="s">
        <v>217</v>
      </c>
      <c r="J29" s="37" t="s">
        <v>251</v>
      </c>
      <c r="K29" s="62" t="s">
        <v>250</v>
      </c>
      <c r="L29" s="38" t="s">
        <v>88</v>
      </c>
      <c r="M29" s="38">
        <v>0</v>
      </c>
      <c r="N29" s="38">
        <v>1</v>
      </c>
      <c r="O29" s="38">
        <v>1</v>
      </c>
      <c r="P29" s="48" t="s">
        <v>349</v>
      </c>
      <c r="Q29" s="26"/>
    </row>
    <row r="30" spans="1:18" ht="75" customHeight="1" x14ac:dyDescent="0.2">
      <c r="A30" s="380"/>
      <c r="B30" s="389" t="s">
        <v>10</v>
      </c>
      <c r="C30" s="71" t="s">
        <v>0</v>
      </c>
      <c r="D30" s="70" t="s">
        <v>613</v>
      </c>
      <c r="E30" s="70" t="s">
        <v>131</v>
      </c>
      <c r="F30" s="17">
        <v>10.7</v>
      </c>
      <c r="G30" s="17">
        <v>60</v>
      </c>
      <c r="H30" s="17">
        <v>256</v>
      </c>
      <c r="I30" s="19" t="s">
        <v>13</v>
      </c>
      <c r="J30" s="40" t="s">
        <v>611</v>
      </c>
      <c r="K30" s="45" t="s">
        <v>617</v>
      </c>
      <c r="L30" s="41" t="s">
        <v>88</v>
      </c>
      <c r="M30" s="41">
        <v>0</v>
      </c>
      <c r="N30" s="41">
        <v>0</v>
      </c>
      <c r="O30" s="41">
        <v>5</v>
      </c>
      <c r="P30" s="189" t="s">
        <v>13</v>
      </c>
    </row>
    <row r="31" spans="1:18" ht="71.25" customHeight="1" x14ac:dyDescent="0.2">
      <c r="A31" s="380"/>
      <c r="B31" s="390"/>
      <c r="C31" s="71" t="s">
        <v>10</v>
      </c>
      <c r="D31" s="70" t="s">
        <v>614</v>
      </c>
      <c r="E31" s="70" t="s">
        <v>131</v>
      </c>
      <c r="F31" s="17">
        <v>0</v>
      </c>
      <c r="G31" s="17">
        <v>59</v>
      </c>
      <c r="H31" s="17">
        <v>129</v>
      </c>
      <c r="I31" s="19" t="s">
        <v>13</v>
      </c>
      <c r="J31" s="40" t="s">
        <v>612</v>
      </c>
      <c r="K31" s="45" t="s">
        <v>616</v>
      </c>
      <c r="L31" s="41" t="s">
        <v>76</v>
      </c>
      <c r="M31" s="41">
        <v>0</v>
      </c>
      <c r="N31" s="41">
        <v>0</v>
      </c>
      <c r="O31" s="41">
        <v>50</v>
      </c>
      <c r="P31" s="189" t="s">
        <v>13</v>
      </c>
    </row>
    <row r="32" spans="1:18" ht="69" customHeight="1" x14ac:dyDescent="0.2">
      <c r="A32" s="380"/>
      <c r="B32" s="390"/>
      <c r="C32" s="71" t="s">
        <v>17</v>
      </c>
      <c r="D32" s="70" t="s">
        <v>667</v>
      </c>
      <c r="E32" s="70" t="s">
        <v>114</v>
      </c>
      <c r="F32" s="17">
        <v>0</v>
      </c>
      <c r="G32" s="17">
        <v>17.3</v>
      </c>
      <c r="H32" s="17">
        <v>17.3</v>
      </c>
      <c r="I32" s="19" t="s">
        <v>13</v>
      </c>
      <c r="J32" s="40" t="s">
        <v>668</v>
      </c>
      <c r="K32" s="45" t="s">
        <v>682</v>
      </c>
      <c r="L32" s="41" t="s">
        <v>88</v>
      </c>
      <c r="M32" s="41">
        <v>1</v>
      </c>
      <c r="N32" s="41">
        <v>1</v>
      </c>
      <c r="O32" s="41">
        <v>1</v>
      </c>
      <c r="P32" s="189" t="s">
        <v>13</v>
      </c>
    </row>
    <row r="33" spans="1:17" ht="78" customHeight="1" x14ac:dyDescent="0.2">
      <c r="A33" s="380"/>
      <c r="B33" s="390"/>
      <c r="C33" s="71" t="s">
        <v>18</v>
      </c>
      <c r="D33" s="70" t="s">
        <v>669</v>
      </c>
      <c r="E33" s="70" t="s">
        <v>114</v>
      </c>
      <c r="F33" s="17">
        <v>0</v>
      </c>
      <c r="G33" s="17">
        <v>11.7</v>
      </c>
      <c r="H33" s="17">
        <v>11.7</v>
      </c>
      <c r="I33" s="19" t="s">
        <v>13</v>
      </c>
      <c r="J33" s="40" t="s">
        <v>673</v>
      </c>
      <c r="K33" s="45" t="s">
        <v>683</v>
      </c>
      <c r="L33" s="41" t="s">
        <v>76</v>
      </c>
      <c r="M33" s="41">
        <v>20</v>
      </c>
      <c r="N33" s="41">
        <v>20</v>
      </c>
      <c r="O33" s="41">
        <v>20</v>
      </c>
      <c r="P33" s="189" t="s">
        <v>13</v>
      </c>
    </row>
    <row r="34" spans="1:17" ht="71.25" customHeight="1" x14ac:dyDescent="0.2">
      <c r="A34" s="380"/>
      <c r="B34" s="390"/>
      <c r="C34" s="71" t="s">
        <v>19</v>
      </c>
      <c r="D34" s="70" t="s">
        <v>629</v>
      </c>
      <c r="E34" s="70" t="s">
        <v>14</v>
      </c>
      <c r="F34" s="17">
        <v>0</v>
      </c>
      <c r="G34" s="17">
        <v>11</v>
      </c>
      <c r="H34" s="17">
        <v>11</v>
      </c>
      <c r="I34" s="19" t="s">
        <v>13</v>
      </c>
      <c r="J34" s="40" t="s">
        <v>430</v>
      </c>
      <c r="K34" s="45" t="s">
        <v>631</v>
      </c>
      <c r="L34" s="41" t="s">
        <v>88</v>
      </c>
      <c r="M34" s="41">
        <v>1</v>
      </c>
      <c r="N34" s="41">
        <v>1</v>
      </c>
      <c r="O34" s="41">
        <v>1</v>
      </c>
      <c r="P34" s="189" t="s">
        <v>13</v>
      </c>
    </row>
    <row r="35" spans="1:17" ht="107.25" customHeight="1" x14ac:dyDescent="0.2">
      <c r="A35" s="380"/>
      <c r="B35" s="390"/>
      <c r="C35" s="71" t="s">
        <v>20</v>
      </c>
      <c r="D35" s="70" t="s">
        <v>429</v>
      </c>
      <c r="E35" s="70" t="s">
        <v>14</v>
      </c>
      <c r="F35" s="17">
        <v>43.5</v>
      </c>
      <c r="G35" s="17">
        <v>0</v>
      </c>
      <c r="H35" s="17">
        <v>0</v>
      </c>
      <c r="I35" s="19" t="s">
        <v>13</v>
      </c>
      <c r="J35" s="40" t="s">
        <v>630</v>
      </c>
      <c r="K35" s="45" t="s">
        <v>431</v>
      </c>
      <c r="L35" s="41" t="s">
        <v>88</v>
      </c>
      <c r="M35" s="41">
        <v>1</v>
      </c>
      <c r="N35" s="41">
        <v>0</v>
      </c>
      <c r="O35" s="41">
        <v>0</v>
      </c>
      <c r="P35" s="189" t="s">
        <v>13</v>
      </c>
    </row>
    <row r="36" spans="1:17" ht="81.75" customHeight="1" x14ac:dyDescent="0.2">
      <c r="A36" s="380"/>
      <c r="B36" s="390"/>
      <c r="C36" s="71" t="s">
        <v>118</v>
      </c>
      <c r="D36" s="209" t="s">
        <v>119</v>
      </c>
      <c r="E36" s="70" t="s">
        <v>114</v>
      </c>
      <c r="F36" s="17">
        <v>531.29999999999995</v>
      </c>
      <c r="G36" s="17">
        <v>789</v>
      </c>
      <c r="H36" s="17">
        <v>443</v>
      </c>
      <c r="I36" s="9" t="s">
        <v>13</v>
      </c>
      <c r="J36" s="40" t="s">
        <v>432</v>
      </c>
      <c r="K36" s="45" t="s">
        <v>433</v>
      </c>
      <c r="L36" s="41" t="s">
        <v>11</v>
      </c>
      <c r="M36" s="44">
        <v>50</v>
      </c>
      <c r="N36" s="44">
        <v>75</v>
      </c>
      <c r="O36" s="41">
        <v>75</v>
      </c>
      <c r="P36" s="189" t="s">
        <v>13</v>
      </c>
      <c r="Q36" s="26"/>
    </row>
    <row r="37" spans="1:17" ht="17.25" customHeight="1" x14ac:dyDescent="0.2">
      <c r="A37" s="380"/>
      <c r="B37" s="8" t="s">
        <v>10</v>
      </c>
      <c r="C37" s="378" t="s">
        <v>1</v>
      </c>
      <c r="D37" s="378"/>
      <c r="E37" s="378"/>
      <c r="F37" s="18">
        <f>SUM(F30:F36)</f>
        <v>585.5</v>
      </c>
      <c r="G37" s="18">
        <f>SUM(G30:G36)</f>
        <v>948</v>
      </c>
      <c r="H37" s="18">
        <f>SUM(H30:H36)</f>
        <v>868</v>
      </c>
      <c r="I37" s="4" t="s">
        <v>13</v>
      </c>
      <c r="J37" s="38" t="s">
        <v>13</v>
      </c>
      <c r="K37" s="38" t="s">
        <v>13</v>
      </c>
      <c r="L37" s="38" t="s">
        <v>13</v>
      </c>
      <c r="M37" s="38" t="s">
        <v>13</v>
      </c>
      <c r="N37" s="38" t="s">
        <v>13</v>
      </c>
      <c r="O37" s="38" t="s">
        <v>13</v>
      </c>
      <c r="P37" s="198" t="s">
        <v>13</v>
      </c>
    </row>
    <row r="38" spans="1:17" ht="111" customHeight="1" x14ac:dyDescent="0.2">
      <c r="A38" s="380"/>
      <c r="B38" s="8" t="s">
        <v>17</v>
      </c>
      <c r="C38" s="372" t="s">
        <v>434</v>
      </c>
      <c r="D38" s="373"/>
      <c r="E38" s="4" t="s">
        <v>12</v>
      </c>
      <c r="F38" s="374"/>
      <c r="G38" s="374"/>
      <c r="H38" s="375"/>
      <c r="I38" s="4" t="s">
        <v>219</v>
      </c>
      <c r="J38" s="37" t="s">
        <v>253</v>
      </c>
      <c r="K38" s="62" t="s">
        <v>252</v>
      </c>
      <c r="L38" s="38" t="s">
        <v>88</v>
      </c>
      <c r="M38" s="38">
        <v>1</v>
      </c>
      <c r="N38" s="38">
        <v>1</v>
      </c>
      <c r="O38" s="38">
        <v>1</v>
      </c>
      <c r="P38" s="48" t="s">
        <v>350</v>
      </c>
      <c r="Q38" s="26"/>
    </row>
    <row r="39" spans="1:17" ht="71.25" customHeight="1" x14ac:dyDescent="0.2">
      <c r="A39" s="380"/>
      <c r="B39" s="72" t="s">
        <v>17</v>
      </c>
      <c r="C39" s="71" t="s">
        <v>0</v>
      </c>
      <c r="D39" s="70" t="s">
        <v>435</v>
      </c>
      <c r="E39" s="70" t="s">
        <v>114</v>
      </c>
      <c r="F39" s="17">
        <v>5</v>
      </c>
      <c r="G39" s="17">
        <v>5.2</v>
      </c>
      <c r="H39" s="17">
        <v>0</v>
      </c>
      <c r="I39" s="19" t="s">
        <v>13</v>
      </c>
      <c r="J39" s="40" t="s">
        <v>436</v>
      </c>
      <c r="K39" s="45" t="s">
        <v>437</v>
      </c>
      <c r="L39" s="41" t="s">
        <v>258</v>
      </c>
      <c r="M39" s="41">
        <v>0</v>
      </c>
      <c r="N39" s="41">
        <v>29.95</v>
      </c>
      <c r="O39" s="41">
        <v>0</v>
      </c>
      <c r="P39" s="189" t="s">
        <v>13</v>
      </c>
    </row>
    <row r="40" spans="1:17" ht="71.25" customHeight="1" x14ac:dyDescent="0.2">
      <c r="A40" s="380"/>
      <c r="B40" s="72" t="s">
        <v>17</v>
      </c>
      <c r="C40" s="71" t="s">
        <v>10</v>
      </c>
      <c r="D40" s="71" t="s">
        <v>438</v>
      </c>
      <c r="E40" s="74" t="s">
        <v>114</v>
      </c>
      <c r="F40" s="17">
        <v>48.8</v>
      </c>
      <c r="G40" s="17">
        <v>0</v>
      </c>
      <c r="H40" s="17">
        <v>0</v>
      </c>
      <c r="I40" s="19" t="s">
        <v>13</v>
      </c>
      <c r="J40" s="40" t="s">
        <v>439</v>
      </c>
      <c r="K40" s="45" t="s">
        <v>440</v>
      </c>
      <c r="L40" s="41" t="s">
        <v>88</v>
      </c>
      <c r="M40" s="41">
        <v>1</v>
      </c>
      <c r="N40" s="41">
        <v>0</v>
      </c>
      <c r="O40" s="41">
        <v>0</v>
      </c>
      <c r="P40" s="189"/>
    </row>
    <row r="41" spans="1:17" ht="122.45" customHeight="1" x14ac:dyDescent="0.2">
      <c r="A41" s="380"/>
      <c r="B41" s="72" t="s">
        <v>17</v>
      </c>
      <c r="C41" s="71" t="s">
        <v>17</v>
      </c>
      <c r="D41" s="71" t="s">
        <v>441</v>
      </c>
      <c r="E41" s="74" t="s">
        <v>114</v>
      </c>
      <c r="F41" s="17">
        <v>231.6</v>
      </c>
      <c r="G41" s="17">
        <v>33.799999999999997</v>
      </c>
      <c r="H41" s="17">
        <v>0</v>
      </c>
      <c r="I41" s="19" t="s">
        <v>13</v>
      </c>
      <c r="J41" s="40" t="s">
        <v>442</v>
      </c>
      <c r="K41" s="45" t="s">
        <v>443</v>
      </c>
      <c r="L41" s="41" t="s">
        <v>88</v>
      </c>
      <c r="M41" s="41">
        <v>0</v>
      </c>
      <c r="N41" s="41">
        <v>0</v>
      </c>
      <c r="O41" s="41">
        <v>1</v>
      </c>
      <c r="P41" s="189"/>
    </row>
    <row r="42" spans="1:17" ht="18" customHeight="1" x14ac:dyDescent="0.25">
      <c r="A42" s="380"/>
      <c r="B42" s="8" t="s">
        <v>17</v>
      </c>
      <c r="C42" s="368" t="s">
        <v>1</v>
      </c>
      <c r="D42" s="369"/>
      <c r="E42" s="369"/>
      <c r="F42" s="18">
        <f>SUM(F39:F41)</f>
        <v>285.39999999999998</v>
      </c>
      <c r="G42" s="18">
        <f>SUM(G39:G41)</f>
        <v>39</v>
      </c>
      <c r="H42" s="18">
        <f>SUM(H39:H41)</f>
        <v>0</v>
      </c>
      <c r="I42" s="4" t="s">
        <v>13</v>
      </c>
      <c r="J42" s="39" t="s">
        <v>13</v>
      </c>
      <c r="K42" s="39" t="s">
        <v>13</v>
      </c>
      <c r="L42" s="39" t="s">
        <v>13</v>
      </c>
      <c r="M42" s="39" t="s">
        <v>13</v>
      </c>
      <c r="N42" s="39" t="s">
        <v>13</v>
      </c>
      <c r="O42" s="39" t="s">
        <v>13</v>
      </c>
      <c r="P42" s="210" t="s">
        <v>13</v>
      </c>
    </row>
    <row r="43" spans="1:17" ht="45" customHeight="1" x14ac:dyDescent="0.2">
      <c r="A43" s="380"/>
      <c r="B43" s="385" t="s">
        <v>18</v>
      </c>
      <c r="C43" s="361" t="s">
        <v>444</v>
      </c>
      <c r="D43" s="362"/>
      <c r="E43" s="381" t="s">
        <v>12</v>
      </c>
      <c r="F43" s="363"/>
      <c r="G43" s="363"/>
      <c r="H43" s="364"/>
      <c r="I43" s="381" t="s">
        <v>220</v>
      </c>
      <c r="J43" s="37" t="s">
        <v>255</v>
      </c>
      <c r="K43" s="62" t="s">
        <v>254</v>
      </c>
      <c r="L43" s="38" t="s">
        <v>88</v>
      </c>
      <c r="M43" s="38">
        <v>0</v>
      </c>
      <c r="N43" s="38">
        <v>0</v>
      </c>
      <c r="O43" s="38">
        <v>1</v>
      </c>
      <c r="P43" s="427" t="s">
        <v>351</v>
      </c>
      <c r="Q43" s="26"/>
    </row>
    <row r="44" spans="1:17" ht="40.5" customHeight="1" x14ac:dyDescent="0.2">
      <c r="A44" s="380"/>
      <c r="B44" s="426"/>
      <c r="C44" s="383"/>
      <c r="D44" s="384"/>
      <c r="E44" s="382"/>
      <c r="F44" s="376"/>
      <c r="G44" s="376"/>
      <c r="H44" s="377"/>
      <c r="I44" s="382"/>
      <c r="J44" s="37" t="s">
        <v>256</v>
      </c>
      <c r="K44" s="62" t="s">
        <v>257</v>
      </c>
      <c r="L44" s="38" t="s">
        <v>88</v>
      </c>
      <c r="M44" s="38">
        <v>0</v>
      </c>
      <c r="N44" s="38">
        <v>1</v>
      </c>
      <c r="O44" s="38">
        <v>2</v>
      </c>
      <c r="P44" s="428"/>
      <c r="Q44" s="26"/>
    </row>
    <row r="45" spans="1:17" ht="84.75" customHeight="1" x14ac:dyDescent="0.2">
      <c r="A45" s="380"/>
      <c r="B45" s="386"/>
      <c r="C45" s="70" t="s">
        <v>19</v>
      </c>
      <c r="D45" s="70" t="s">
        <v>445</v>
      </c>
      <c r="E45" s="70" t="s">
        <v>114</v>
      </c>
      <c r="F45" s="17">
        <v>0</v>
      </c>
      <c r="G45" s="17">
        <v>50</v>
      </c>
      <c r="H45" s="17">
        <v>80</v>
      </c>
      <c r="I45" s="9" t="s">
        <v>13</v>
      </c>
      <c r="J45" s="40" t="s">
        <v>446</v>
      </c>
      <c r="K45" s="45" t="s">
        <v>447</v>
      </c>
      <c r="L45" s="41" t="s">
        <v>88</v>
      </c>
      <c r="M45" s="44">
        <v>0</v>
      </c>
      <c r="N45" s="44">
        <v>0</v>
      </c>
      <c r="O45" s="41">
        <v>2</v>
      </c>
      <c r="P45" s="189" t="s">
        <v>13</v>
      </c>
      <c r="Q45" s="26"/>
    </row>
    <row r="46" spans="1:17" ht="17.25" customHeight="1" x14ac:dyDescent="0.2">
      <c r="A46" s="380"/>
      <c r="B46" s="8" t="s">
        <v>18</v>
      </c>
      <c r="C46" s="378" t="s">
        <v>1</v>
      </c>
      <c r="D46" s="378"/>
      <c r="E46" s="378"/>
      <c r="F46" s="18">
        <f>SUM(F45:F45)</f>
        <v>0</v>
      </c>
      <c r="G46" s="18">
        <f>SUM(G45:G45)</f>
        <v>50</v>
      </c>
      <c r="H46" s="18">
        <f>SUM(H45:H45)</f>
        <v>80</v>
      </c>
      <c r="I46" s="4" t="s">
        <v>13</v>
      </c>
      <c r="J46" s="38" t="s">
        <v>13</v>
      </c>
      <c r="K46" s="38" t="s">
        <v>13</v>
      </c>
      <c r="L46" s="38" t="s">
        <v>13</v>
      </c>
      <c r="M46" s="38" t="s">
        <v>13</v>
      </c>
      <c r="N46" s="38" t="s">
        <v>13</v>
      </c>
      <c r="O46" s="38" t="s">
        <v>13</v>
      </c>
      <c r="P46" s="198" t="s">
        <v>13</v>
      </c>
    </row>
    <row r="47" spans="1:17" ht="41.25" customHeight="1" x14ac:dyDescent="0.2">
      <c r="A47" s="380"/>
      <c r="B47" s="385" t="s">
        <v>19</v>
      </c>
      <c r="C47" s="361" t="s">
        <v>448</v>
      </c>
      <c r="D47" s="362"/>
      <c r="E47" s="381" t="s">
        <v>12</v>
      </c>
      <c r="F47" s="363"/>
      <c r="G47" s="363"/>
      <c r="H47" s="364"/>
      <c r="I47" s="381" t="s">
        <v>221</v>
      </c>
      <c r="J47" s="37" t="s">
        <v>259</v>
      </c>
      <c r="K47" s="62" t="s">
        <v>454</v>
      </c>
      <c r="L47" s="38" t="s">
        <v>11</v>
      </c>
      <c r="M47" s="38">
        <v>33</v>
      </c>
      <c r="N47" s="38">
        <v>31</v>
      </c>
      <c r="O47" s="38">
        <v>28</v>
      </c>
      <c r="P47" s="427" t="s">
        <v>352</v>
      </c>
      <c r="Q47" s="26"/>
    </row>
    <row r="48" spans="1:17" ht="41.25" customHeight="1" x14ac:dyDescent="0.2">
      <c r="A48" s="380"/>
      <c r="B48" s="426"/>
      <c r="C48" s="383"/>
      <c r="D48" s="384"/>
      <c r="E48" s="382"/>
      <c r="F48" s="376"/>
      <c r="G48" s="376"/>
      <c r="H48" s="377"/>
      <c r="I48" s="382"/>
      <c r="J48" s="37" t="s">
        <v>260</v>
      </c>
      <c r="K48" s="62" t="s">
        <v>452</v>
      </c>
      <c r="L48" s="38" t="s">
        <v>453</v>
      </c>
      <c r="M48" s="38">
        <v>0</v>
      </c>
      <c r="N48" s="38">
        <v>100</v>
      </c>
      <c r="O48" s="38">
        <v>100</v>
      </c>
      <c r="P48" s="428"/>
      <c r="Q48" s="26"/>
    </row>
    <row r="49" spans="1:17" ht="52.5" customHeight="1" x14ac:dyDescent="0.2">
      <c r="A49" s="380"/>
      <c r="B49" s="426"/>
      <c r="C49" s="71" t="s">
        <v>17</v>
      </c>
      <c r="D49" s="70" t="s">
        <v>449</v>
      </c>
      <c r="E49" s="70" t="s">
        <v>114</v>
      </c>
      <c r="F49" s="17">
        <v>0</v>
      </c>
      <c r="G49" s="17">
        <v>15</v>
      </c>
      <c r="H49" s="17">
        <v>15</v>
      </c>
      <c r="I49" s="9" t="s">
        <v>13</v>
      </c>
      <c r="J49" s="40" t="s">
        <v>450</v>
      </c>
      <c r="K49" s="45" t="s">
        <v>428</v>
      </c>
      <c r="L49" s="41" t="s">
        <v>88</v>
      </c>
      <c r="M49" s="44">
        <v>1</v>
      </c>
      <c r="N49" s="44">
        <v>1</v>
      </c>
      <c r="O49" s="41">
        <v>1</v>
      </c>
      <c r="P49" s="189" t="s">
        <v>13</v>
      </c>
      <c r="Q49" s="26"/>
    </row>
    <row r="50" spans="1:17" ht="66" customHeight="1" x14ac:dyDescent="0.2">
      <c r="A50" s="380"/>
      <c r="B50" s="386"/>
      <c r="C50" s="71" t="s">
        <v>20</v>
      </c>
      <c r="D50" s="209" t="s">
        <v>120</v>
      </c>
      <c r="E50" s="70" t="s">
        <v>114</v>
      </c>
      <c r="F50" s="17">
        <v>0</v>
      </c>
      <c r="G50" s="17">
        <v>50</v>
      </c>
      <c r="H50" s="17">
        <v>70</v>
      </c>
      <c r="I50" s="9" t="s">
        <v>13</v>
      </c>
      <c r="J50" s="40" t="s">
        <v>451</v>
      </c>
      <c r="K50" s="45" t="s">
        <v>428</v>
      </c>
      <c r="L50" s="41" t="s">
        <v>88</v>
      </c>
      <c r="M50" s="44">
        <v>0</v>
      </c>
      <c r="N50" s="44">
        <v>2</v>
      </c>
      <c r="O50" s="41">
        <v>2</v>
      </c>
      <c r="P50" s="189" t="s">
        <v>13</v>
      </c>
      <c r="Q50" s="26"/>
    </row>
    <row r="51" spans="1:17" ht="17.25" customHeight="1" x14ac:dyDescent="0.2">
      <c r="A51" s="380"/>
      <c r="B51" s="8" t="s">
        <v>19</v>
      </c>
      <c r="C51" s="378" t="s">
        <v>1</v>
      </c>
      <c r="D51" s="378"/>
      <c r="E51" s="378"/>
      <c r="F51" s="18">
        <f>SUM(F49:F50)</f>
        <v>0</v>
      </c>
      <c r="G51" s="18">
        <f>SUM(G49:G50)</f>
        <v>65</v>
      </c>
      <c r="H51" s="18">
        <f>SUM(H49:H50)</f>
        <v>85</v>
      </c>
      <c r="I51" s="4" t="s">
        <v>13</v>
      </c>
      <c r="J51" s="38" t="s">
        <v>13</v>
      </c>
      <c r="K51" s="38" t="s">
        <v>13</v>
      </c>
      <c r="L51" s="38" t="s">
        <v>13</v>
      </c>
      <c r="M51" s="38" t="s">
        <v>13</v>
      </c>
      <c r="N51" s="38" t="s">
        <v>13</v>
      </c>
      <c r="O51" s="38" t="s">
        <v>13</v>
      </c>
      <c r="P51" s="198" t="s">
        <v>13</v>
      </c>
    </row>
    <row r="52" spans="1:17" ht="48" customHeight="1" x14ac:dyDescent="0.2">
      <c r="A52" s="380"/>
      <c r="B52" s="385" t="s">
        <v>20</v>
      </c>
      <c r="C52" s="361" t="s">
        <v>121</v>
      </c>
      <c r="D52" s="362"/>
      <c r="E52" s="381" t="s">
        <v>12</v>
      </c>
      <c r="F52" s="439"/>
      <c r="G52" s="439"/>
      <c r="H52" s="440"/>
      <c r="I52" s="381" t="s">
        <v>222</v>
      </c>
      <c r="J52" s="38" t="s">
        <v>263</v>
      </c>
      <c r="K52" s="64" t="s">
        <v>261</v>
      </c>
      <c r="L52" s="38" t="s">
        <v>262</v>
      </c>
      <c r="M52" s="38">
        <v>0</v>
      </c>
      <c r="N52" s="38">
        <v>0.9</v>
      </c>
      <c r="O52" s="38">
        <v>0.5</v>
      </c>
      <c r="P52" s="427" t="s">
        <v>353</v>
      </c>
      <c r="Q52" s="26"/>
    </row>
    <row r="53" spans="1:17" ht="51" customHeight="1" x14ac:dyDescent="0.2">
      <c r="A53" s="380"/>
      <c r="B53" s="386"/>
      <c r="C53" s="383"/>
      <c r="D53" s="384"/>
      <c r="E53" s="382"/>
      <c r="F53" s="441"/>
      <c r="G53" s="441"/>
      <c r="H53" s="442"/>
      <c r="I53" s="382"/>
      <c r="J53" s="37" t="s">
        <v>264</v>
      </c>
      <c r="K53" s="62" t="s">
        <v>428</v>
      </c>
      <c r="L53" s="38" t="s">
        <v>88</v>
      </c>
      <c r="M53" s="38">
        <v>0</v>
      </c>
      <c r="N53" s="38">
        <v>0</v>
      </c>
      <c r="O53" s="38">
        <v>2</v>
      </c>
      <c r="P53" s="428"/>
      <c r="Q53" s="26"/>
    </row>
    <row r="54" spans="1:17" ht="80.25" customHeight="1" x14ac:dyDescent="0.2">
      <c r="A54" s="380"/>
      <c r="B54" s="72" t="s">
        <v>20</v>
      </c>
      <c r="C54" s="71" t="s">
        <v>0</v>
      </c>
      <c r="D54" s="70" t="s">
        <v>455</v>
      </c>
      <c r="E54" s="70" t="s">
        <v>114</v>
      </c>
      <c r="F54" s="17">
        <v>0</v>
      </c>
      <c r="G54" s="17">
        <v>20</v>
      </c>
      <c r="H54" s="17">
        <v>180</v>
      </c>
      <c r="I54" s="19" t="s">
        <v>13</v>
      </c>
      <c r="J54" s="40" t="s">
        <v>456</v>
      </c>
      <c r="K54" s="45" t="s">
        <v>457</v>
      </c>
      <c r="L54" s="41" t="s">
        <v>88</v>
      </c>
      <c r="M54" s="41">
        <v>0</v>
      </c>
      <c r="N54" s="41">
        <v>1</v>
      </c>
      <c r="O54" s="41">
        <v>2</v>
      </c>
      <c r="P54" s="189" t="s">
        <v>13</v>
      </c>
    </row>
    <row r="55" spans="1:17" ht="17.25" customHeight="1" x14ac:dyDescent="0.2">
      <c r="A55" s="380"/>
      <c r="B55" s="8" t="s">
        <v>20</v>
      </c>
      <c r="C55" s="378" t="s">
        <v>1</v>
      </c>
      <c r="D55" s="378"/>
      <c r="E55" s="378"/>
      <c r="F55" s="18">
        <f>SUM(F54:F54)</f>
        <v>0</v>
      </c>
      <c r="G55" s="18">
        <f>SUM(G54:G54)</f>
        <v>20</v>
      </c>
      <c r="H55" s="18">
        <f>SUM(H54:H54)</f>
        <v>180</v>
      </c>
      <c r="I55" s="4" t="s">
        <v>13</v>
      </c>
      <c r="J55" s="38" t="s">
        <v>13</v>
      </c>
      <c r="K55" s="38" t="s">
        <v>13</v>
      </c>
      <c r="L55" s="38" t="s">
        <v>13</v>
      </c>
      <c r="M55" s="38" t="s">
        <v>13</v>
      </c>
      <c r="N55" s="38" t="s">
        <v>13</v>
      </c>
      <c r="O55" s="38" t="s">
        <v>13</v>
      </c>
      <c r="P55" s="198" t="s">
        <v>13</v>
      </c>
    </row>
    <row r="56" spans="1:17" ht="105" customHeight="1" x14ac:dyDescent="0.2">
      <c r="A56" s="380"/>
      <c r="B56" s="385" t="s">
        <v>21</v>
      </c>
      <c r="C56" s="361" t="s">
        <v>122</v>
      </c>
      <c r="D56" s="362"/>
      <c r="E56" s="381" t="s">
        <v>22</v>
      </c>
      <c r="F56" s="363"/>
      <c r="G56" s="363"/>
      <c r="H56" s="364"/>
      <c r="I56" s="381" t="s">
        <v>223</v>
      </c>
      <c r="J56" s="37" t="s">
        <v>266</v>
      </c>
      <c r="K56" s="62" t="s">
        <v>265</v>
      </c>
      <c r="L56" s="38" t="s">
        <v>262</v>
      </c>
      <c r="M56" s="43">
        <v>0</v>
      </c>
      <c r="N56" s="43">
        <v>0</v>
      </c>
      <c r="O56" s="43">
        <v>0.5</v>
      </c>
      <c r="P56" s="427" t="s">
        <v>354</v>
      </c>
      <c r="Q56" s="26"/>
    </row>
    <row r="57" spans="1:17" ht="105.75" customHeight="1" x14ac:dyDescent="0.2">
      <c r="A57" s="380"/>
      <c r="B57" s="386"/>
      <c r="C57" s="383"/>
      <c r="D57" s="384"/>
      <c r="E57" s="382"/>
      <c r="F57" s="376"/>
      <c r="G57" s="376"/>
      <c r="H57" s="377"/>
      <c r="I57" s="382"/>
      <c r="J57" s="37" t="s">
        <v>267</v>
      </c>
      <c r="K57" s="62" t="s">
        <v>268</v>
      </c>
      <c r="L57" s="38" t="s">
        <v>262</v>
      </c>
      <c r="M57" s="43">
        <v>0.8</v>
      </c>
      <c r="N57" s="43">
        <v>1.3</v>
      </c>
      <c r="O57" s="43">
        <v>0.5</v>
      </c>
      <c r="P57" s="428"/>
      <c r="Q57" s="26"/>
    </row>
    <row r="58" spans="1:17" ht="51.75" customHeight="1" x14ac:dyDescent="0.2">
      <c r="A58" s="380"/>
      <c r="B58" s="79"/>
      <c r="C58" s="71" t="s">
        <v>17</v>
      </c>
      <c r="D58" s="70" t="s">
        <v>123</v>
      </c>
      <c r="E58" s="70" t="s">
        <v>14</v>
      </c>
      <c r="F58" s="17">
        <v>197.5</v>
      </c>
      <c r="G58" s="17">
        <v>0</v>
      </c>
      <c r="H58" s="17">
        <v>0</v>
      </c>
      <c r="I58" s="9" t="s">
        <v>13</v>
      </c>
      <c r="J58" s="40" t="s">
        <v>615</v>
      </c>
      <c r="K58" s="45" t="s">
        <v>458</v>
      </c>
      <c r="L58" s="41" t="s">
        <v>88</v>
      </c>
      <c r="M58" s="44">
        <v>20</v>
      </c>
      <c r="N58" s="44">
        <v>20</v>
      </c>
      <c r="O58" s="41">
        <v>27</v>
      </c>
      <c r="P58" s="189" t="s">
        <v>13</v>
      </c>
      <c r="Q58" s="26"/>
    </row>
    <row r="59" spans="1:17" ht="17.25" customHeight="1" x14ac:dyDescent="0.2">
      <c r="A59" s="380"/>
      <c r="B59" s="8" t="s">
        <v>21</v>
      </c>
      <c r="C59" s="378" t="s">
        <v>1</v>
      </c>
      <c r="D59" s="378"/>
      <c r="E59" s="378"/>
      <c r="F59" s="18">
        <f>SUM(F58:F58)</f>
        <v>197.5</v>
      </c>
      <c r="G59" s="18">
        <f>SUM(G58:G58)</f>
        <v>0</v>
      </c>
      <c r="H59" s="18">
        <f>SUM(H58:H58)</f>
        <v>0</v>
      </c>
      <c r="I59" s="4" t="s">
        <v>13</v>
      </c>
      <c r="J59" s="38" t="s">
        <v>13</v>
      </c>
      <c r="K59" s="38" t="s">
        <v>13</v>
      </c>
      <c r="L59" s="38" t="s">
        <v>13</v>
      </c>
      <c r="M59" s="38" t="s">
        <v>13</v>
      </c>
      <c r="N59" s="38" t="s">
        <v>13</v>
      </c>
      <c r="O59" s="38" t="s">
        <v>13</v>
      </c>
      <c r="P59" s="198" t="s">
        <v>13</v>
      </c>
    </row>
    <row r="60" spans="1:17" ht="57" customHeight="1" x14ac:dyDescent="0.2">
      <c r="A60" s="380"/>
      <c r="B60" s="385" t="s">
        <v>23</v>
      </c>
      <c r="C60" s="447" t="s">
        <v>124</v>
      </c>
      <c r="D60" s="364"/>
      <c r="E60" s="381" t="s">
        <v>12</v>
      </c>
      <c r="F60" s="363"/>
      <c r="G60" s="363"/>
      <c r="H60" s="364"/>
      <c r="I60" s="381" t="s">
        <v>224</v>
      </c>
      <c r="J60" s="37" t="s">
        <v>236</v>
      </c>
      <c r="K60" s="62" t="s">
        <v>235</v>
      </c>
      <c r="L60" s="38" t="s">
        <v>11</v>
      </c>
      <c r="M60" s="43">
        <v>3</v>
      </c>
      <c r="N60" s="43">
        <v>3</v>
      </c>
      <c r="O60" s="43">
        <v>3</v>
      </c>
      <c r="P60" s="427" t="s">
        <v>355</v>
      </c>
      <c r="Q60" s="26"/>
    </row>
    <row r="61" spans="1:17" ht="57" customHeight="1" x14ac:dyDescent="0.2">
      <c r="A61" s="380"/>
      <c r="B61" s="386"/>
      <c r="C61" s="448"/>
      <c r="D61" s="377"/>
      <c r="E61" s="382"/>
      <c r="F61" s="376"/>
      <c r="G61" s="376"/>
      <c r="H61" s="377"/>
      <c r="I61" s="382"/>
      <c r="J61" s="37" t="s">
        <v>356</v>
      </c>
      <c r="K61" s="62" t="s">
        <v>269</v>
      </c>
      <c r="L61" s="38" t="s">
        <v>88</v>
      </c>
      <c r="M61" s="38">
        <v>0</v>
      </c>
      <c r="N61" s="38">
        <v>1</v>
      </c>
      <c r="O61" s="38">
        <v>0</v>
      </c>
      <c r="P61" s="428"/>
      <c r="Q61" s="26"/>
    </row>
    <row r="62" spans="1:17" ht="93.75" customHeight="1" x14ac:dyDescent="0.2">
      <c r="A62" s="380"/>
      <c r="B62" s="79"/>
      <c r="C62" s="71" t="s">
        <v>20</v>
      </c>
      <c r="D62" s="70" t="s">
        <v>125</v>
      </c>
      <c r="E62" s="70" t="s">
        <v>114</v>
      </c>
      <c r="F62" s="17">
        <v>40.6</v>
      </c>
      <c r="G62" s="17">
        <v>0</v>
      </c>
      <c r="H62" s="17">
        <v>0</v>
      </c>
      <c r="I62" s="9" t="s">
        <v>13</v>
      </c>
      <c r="J62" s="40" t="s">
        <v>459</v>
      </c>
      <c r="K62" s="45" t="s">
        <v>428</v>
      </c>
      <c r="L62" s="41" t="s">
        <v>88</v>
      </c>
      <c r="M62" s="44">
        <v>1</v>
      </c>
      <c r="N62" s="44">
        <v>0</v>
      </c>
      <c r="O62" s="41">
        <v>1</v>
      </c>
      <c r="P62" s="189" t="s">
        <v>13</v>
      </c>
      <c r="Q62" s="26"/>
    </row>
    <row r="63" spans="1:17" ht="20.25" customHeight="1" x14ac:dyDescent="0.2">
      <c r="A63" s="380"/>
      <c r="B63" s="8" t="s">
        <v>23</v>
      </c>
      <c r="C63" s="378" t="s">
        <v>1</v>
      </c>
      <c r="D63" s="378"/>
      <c r="E63" s="378"/>
      <c r="F63" s="18">
        <f>SUM(F62:F62)</f>
        <v>40.6</v>
      </c>
      <c r="G63" s="18">
        <f>SUM(G62:G62)</f>
        <v>0</v>
      </c>
      <c r="H63" s="18">
        <f>SUM(H62:H62)</f>
        <v>0</v>
      </c>
      <c r="I63" s="4" t="s">
        <v>13</v>
      </c>
      <c r="J63" s="38" t="s">
        <v>13</v>
      </c>
      <c r="K63" s="38" t="s">
        <v>13</v>
      </c>
      <c r="L63" s="38" t="s">
        <v>13</v>
      </c>
      <c r="M63" s="38" t="s">
        <v>13</v>
      </c>
      <c r="N63" s="38" t="s">
        <v>13</v>
      </c>
      <c r="O63" s="38" t="s">
        <v>13</v>
      </c>
      <c r="P63" s="198" t="s">
        <v>13</v>
      </c>
    </row>
    <row r="64" spans="1:17" ht="66" customHeight="1" x14ac:dyDescent="0.2">
      <c r="A64" s="380"/>
      <c r="B64" s="385" t="s">
        <v>24</v>
      </c>
      <c r="C64" s="361" t="s">
        <v>460</v>
      </c>
      <c r="D64" s="362"/>
      <c r="E64" s="381" t="s">
        <v>12</v>
      </c>
      <c r="F64" s="363"/>
      <c r="G64" s="363"/>
      <c r="H64" s="364"/>
      <c r="I64" s="381" t="s">
        <v>225</v>
      </c>
      <c r="J64" s="37" t="s">
        <v>270</v>
      </c>
      <c r="K64" s="62" t="s">
        <v>463</v>
      </c>
      <c r="L64" s="38" t="s">
        <v>88</v>
      </c>
      <c r="M64" s="38">
        <v>0</v>
      </c>
      <c r="N64" s="38">
        <v>1</v>
      </c>
      <c r="O64" s="38">
        <v>1</v>
      </c>
      <c r="P64" s="427" t="s">
        <v>358</v>
      </c>
      <c r="Q64" s="26"/>
    </row>
    <row r="65" spans="1:18" ht="63.75" customHeight="1" x14ac:dyDescent="0.2">
      <c r="A65" s="380"/>
      <c r="B65" s="386"/>
      <c r="C65" s="383"/>
      <c r="D65" s="384"/>
      <c r="E65" s="382"/>
      <c r="F65" s="376"/>
      <c r="G65" s="376"/>
      <c r="H65" s="377"/>
      <c r="I65" s="382"/>
      <c r="J65" s="37" t="s">
        <v>271</v>
      </c>
      <c r="K65" s="62" t="s">
        <v>257</v>
      </c>
      <c r="L65" s="38" t="s">
        <v>88</v>
      </c>
      <c r="M65" s="38">
        <v>0</v>
      </c>
      <c r="N65" s="38">
        <v>3</v>
      </c>
      <c r="O65" s="38">
        <v>2</v>
      </c>
      <c r="P65" s="428"/>
      <c r="Q65" s="26"/>
    </row>
    <row r="66" spans="1:18" ht="69.75" customHeight="1" x14ac:dyDescent="0.2">
      <c r="A66" s="380"/>
      <c r="B66" s="390"/>
      <c r="C66" s="71" t="s">
        <v>0</v>
      </c>
      <c r="D66" s="70" t="s">
        <v>589</v>
      </c>
      <c r="E66" s="70" t="s">
        <v>131</v>
      </c>
      <c r="F66" s="17">
        <v>8.6</v>
      </c>
      <c r="G66" s="17">
        <v>57</v>
      </c>
      <c r="H66" s="17">
        <v>257</v>
      </c>
      <c r="I66" s="9" t="s">
        <v>13</v>
      </c>
      <c r="J66" s="40" t="s">
        <v>594</v>
      </c>
      <c r="K66" s="45" t="s">
        <v>590</v>
      </c>
      <c r="L66" s="41" t="s">
        <v>88</v>
      </c>
      <c r="M66" s="44">
        <v>0</v>
      </c>
      <c r="N66" s="44">
        <v>0</v>
      </c>
      <c r="O66" s="41">
        <v>1</v>
      </c>
      <c r="P66" s="189" t="s">
        <v>13</v>
      </c>
      <c r="Q66" s="26"/>
    </row>
    <row r="67" spans="1:18" ht="69.75" customHeight="1" x14ac:dyDescent="0.2">
      <c r="A67" s="380"/>
      <c r="B67" s="390"/>
      <c r="C67" s="71" t="s">
        <v>10</v>
      </c>
      <c r="D67" s="70" t="s">
        <v>593</v>
      </c>
      <c r="E67" s="70" t="s">
        <v>131</v>
      </c>
      <c r="F67" s="17">
        <v>8.6</v>
      </c>
      <c r="G67" s="17">
        <v>44</v>
      </c>
      <c r="H67" s="17">
        <v>354</v>
      </c>
      <c r="I67" s="9" t="s">
        <v>13</v>
      </c>
      <c r="J67" s="40" t="s">
        <v>595</v>
      </c>
      <c r="K67" s="45" t="s">
        <v>597</v>
      </c>
      <c r="L67" s="41" t="s">
        <v>76</v>
      </c>
      <c r="M67" s="44">
        <v>0</v>
      </c>
      <c r="N67" s="44">
        <v>0</v>
      </c>
      <c r="O67" s="41">
        <v>0</v>
      </c>
      <c r="P67" s="189" t="s">
        <v>13</v>
      </c>
      <c r="Q67" s="26"/>
    </row>
    <row r="68" spans="1:18" ht="81.75" customHeight="1" x14ac:dyDescent="0.2">
      <c r="A68" s="380"/>
      <c r="B68" s="390"/>
      <c r="C68" s="71" t="s">
        <v>17</v>
      </c>
      <c r="D68" s="70" t="s">
        <v>591</v>
      </c>
      <c r="E68" s="70" t="s">
        <v>131</v>
      </c>
      <c r="F68" s="17">
        <v>0</v>
      </c>
      <c r="G68" s="17">
        <v>59</v>
      </c>
      <c r="H68" s="17">
        <v>89</v>
      </c>
      <c r="I68" s="9" t="s">
        <v>13</v>
      </c>
      <c r="J68" s="40" t="s">
        <v>596</v>
      </c>
      <c r="K68" s="85" t="s">
        <v>592</v>
      </c>
      <c r="L68" s="41" t="s">
        <v>88</v>
      </c>
      <c r="M68" s="44">
        <v>0</v>
      </c>
      <c r="N68" s="44">
        <v>0</v>
      </c>
      <c r="O68" s="41">
        <v>2</v>
      </c>
      <c r="P68" s="189" t="s">
        <v>13</v>
      </c>
      <c r="Q68" s="26"/>
    </row>
    <row r="69" spans="1:18" ht="69.75" customHeight="1" x14ac:dyDescent="0.2">
      <c r="A69" s="380"/>
      <c r="B69" s="390"/>
      <c r="C69" s="71" t="s">
        <v>18</v>
      </c>
      <c r="D69" s="70" t="s">
        <v>605</v>
      </c>
      <c r="E69" s="70" t="s">
        <v>131</v>
      </c>
      <c r="F69" s="17">
        <v>0</v>
      </c>
      <c r="G69" s="17">
        <v>41</v>
      </c>
      <c r="H69" s="17">
        <v>81</v>
      </c>
      <c r="I69" s="9" t="s">
        <v>13</v>
      </c>
      <c r="J69" s="40" t="s">
        <v>606</v>
      </c>
      <c r="K69" s="45" t="s">
        <v>609</v>
      </c>
      <c r="L69" s="41" t="s">
        <v>76</v>
      </c>
      <c r="M69" s="44">
        <v>0</v>
      </c>
      <c r="N69" s="44">
        <v>0</v>
      </c>
      <c r="O69" s="41">
        <v>280</v>
      </c>
      <c r="P69" s="189" t="s">
        <v>13</v>
      </c>
      <c r="Q69" s="26"/>
    </row>
    <row r="70" spans="1:18" ht="69.75" customHeight="1" x14ac:dyDescent="0.2">
      <c r="A70" s="380"/>
      <c r="B70" s="390"/>
      <c r="C70" s="71" t="s">
        <v>19</v>
      </c>
      <c r="D70" s="209" t="s">
        <v>604</v>
      </c>
      <c r="E70" s="70" t="s">
        <v>114</v>
      </c>
      <c r="F70" s="17">
        <v>50</v>
      </c>
      <c r="G70" s="17">
        <v>23.2</v>
      </c>
      <c r="H70" s="17">
        <v>0</v>
      </c>
      <c r="I70" s="9" t="s">
        <v>13</v>
      </c>
      <c r="J70" s="40" t="s">
        <v>607</v>
      </c>
      <c r="K70" s="45" t="s">
        <v>608</v>
      </c>
      <c r="L70" s="41" t="s">
        <v>88</v>
      </c>
      <c r="M70" s="44">
        <v>0</v>
      </c>
      <c r="N70" s="44">
        <v>1</v>
      </c>
      <c r="O70" s="41">
        <v>0</v>
      </c>
      <c r="P70" s="189" t="s">
        <v>13</v>
      </c>
      <c r="Q70" s="26"/>
    </row>
    <row r="71" spans="1:18" ht="69.75" customHeight="1" x14ac:dyDescent="0.2">
      <c r="A71" s="380"/>
      <c r="B71" s="390"/>
      <c r="C71" s="71" t="s">
        <v>20</v>
      </c>
      <c r="D71" s="209" t="s">
        <v>661</v>
      </c>
      <c r="E71" s="70" t="s">
        <v>131</v>
      </c>
      <c r="F71" s="17">
        <v>10</v>
      </c>
      <c r="G71" s="17">
        <v>120</v>
      </c>
      <c r="H71" s="17">
        <v>396</v>
      </c>
      <c r="I71" s="9" t="s">
        <v>13</v>
      </c>
      <c r="J71" s="40" t="s">
        <v>662</v>
      </c>
      <c r="K71" s="45" t="s">
        <v>670</v>
      </c>
      <c r="L71" s="41" t="s">
        <v>88</v>
      </c>
      <c r="M71" s="44">
        <v>1</v>
      </c>
      <c r="N71" s="44">
        <v>0</v>
      </c>
      <c r="O71" s="41">
        <v>0</v>
      </c>
      <c r="P71" s="189" t="s">
        <v>13</v>
      </c>
      <c r="Q71" s="26"/>
    </row>
    <row r="72" spans="1:18" ht="69.75" customHeight="1" x14ac:dyDescent="0.2">
      <c r="A72" s="380"/>
      <c r="B72" s="390"/>
      <c r="C72" s="71" t="s">
        <v>21</v>
      </c>
      <c r="D72" s="70" t="s">
        <v>128</v>
      </c>
      <c r="E72" s="70" t="s">
        <v>14</v>
      </c>
      <c r="F72" s="17">
        <v>12.2</v>
      </c>
      <c r="G72" s="17">
        <v>0</v>
      </c>
      <c r="H72" s="17">
        <v>0</v>
      </c>
      <c r="I72" s="9" t="s">
        <v>13</v>
      </c>
      <c r="J72" s="40" t="s">
        <v>461</v>
      </c>
      <c r="K72" s="45" t="s">
        <v>462</v>
      </c>
      <c r="L72" s="41" t="s">
        <v>88</v>
      </c>
      <c r="M72" s="44">
        <v>3</v>
      </c>
      <c r="N72" s="44">
        <v>0</v>
      </c>
      <c r="O72" s="41">
        <v>0</v>
      </c>
      <c r="P72" s="189" t="s">
        <v>13</v>
      </c>
      <c r="Q72" s="26"/>
    </row>
    <row r="73" spans="1:18" ht="69.75" customHeight="1" x14ac:dyDescent="0.2">
      <c r="A73" s="380"/>
      <c r="B73" s="390"/>
      <c r="C73" s="71" t="s">
        <v>23</v>
      </c>
      <c r="D73" s="70" t="s">
        <v>664</v>
      </c>
      <c r="E73" s="70" t="s">
        <v>114</v>
      </c>
      <c r="F73" s="17">
        <v>0</v>
      </c>
      <c r="G73" s="17">
        <v>50</v>
      </c>
      <c r="H73" s="17">
        <v>136</v>
      </c>
      <c r="I73" s="9" t="s">
        <v>13</v>
      </c>
      <c r="J73" s="40" t="s">
        <v>665</v>
      </c>
      <c r="K73" s="45" t="s">
        <v>672</v>
      </c>
      <c r="L73" s="41" t="s">
        <v>88</v>
      </c>
      <c r="M73" s="44">
        <v>1</v>
      </c>
      <c r="N73" s="44">
        <v>0</v>
      </c>
      <c r="O73" s="41">
        <v>0</v>
      </c>
      <c r="P73" s="189" t="s">
        <v>13</v>
      </c>
      <c r="Q73" s="26"/>
    </row>
    <row r="74" spans="1:18" ht="69.75" customHeight="1" x14ac:dyDescent="0.2">
      <c r="A74" s="380"/>
      <c r="B74" s="390"/>
      <c r="C74" s="71" t="s">
        <v>24</v>
      </c>
      <c r="D74" s="70" t="s">
        <v>666</v>
      </c>
      <c r="E74" s="70" t="s">
        <v>114</v>
      </c>
      <c r="F74" s="17">
        <v>0</v>
      </c>
      <c r="G74" s="17">
        <v>120</v>
      </c>
      <c r="H74" s="17">
        <v>360</v>
      </c>
      <c r="I74" s="9" t="s">
        <v>13</v>
      </c>
      <c r="J74" s="40" t="s">
        <v>671</v>
      </c>
      <c r="K74" s="45" t="s">
        <v>672</v>
      </c>
      <c r="L74" s="41" t="s">
        <v>88</v>
      </c>
      <c r="M74" s="44">
        <v>1</v>
      </c>
      <c r="N74" s="44">
        <v>0</v>
      </c>
      <c r="O74" s="41">
        <v>0</v>
      </c>
      <c r="P74" s="189" t="s">
        <v>13</v>
      </c>
      <c r="Q74" s="26"/>
    </row>
    <row r="75" spans="1:18" ht="81" customHeight="1" x14ac:dyDescent="0.2">
      <c r="A75" s="380"/>
      <c r="B75" s="390"/>
      <c r="C75" s="71" t="s">
        <v>126</v>
      </c>
      <c r="D75" s="70" t="s">
        <v>679</v>
      </c>
      <c r="E75" s="70" t="s">
        <v>114</v>
      </c>
      <c r="F75" s="17">
        <v>0</v>
      </c>
      <c r="G75" s="17">
        <v>20</v>
      </c>
      <c r="H75" s="17">
        <v>20</v>
      </c>
      <c r="I75" s="9" t="s">
        <v>13</v>
      </c>
      <c r="J75" s="40" t="s">
        <v>680</v>
      </c>
      <c r="K75" s="45" t="s">
        <v>681</v>
      </c>
      <c r="L75" s="41" t="s">
        <v>76</v>
      </c>
      <c r="M75" s="44">
        <v>20</v>
      </c>
      <c r="N75" s="44">
        <v>20</v>
      </c>
      <c r="O75" s="41">
        <v>20</v>
      </c>
      <c r="P75" s="189" t="s">
        <v>13</v>
      </c>
      <c r="Q75" s="26"/>
    </row>
    <row r="76" spans="1:18" ht="105" customHeight="1" x14ac:dyDescent="0.2">
      <c r="A76" s="380"/>
      <c r="B76" s="390"/>
      <c r="C76" s="71" t="s">
        <v>127</v>
      </c>
      <c r="D76" s="70" t="s">
        <v>632</v>
      </c>
      <c r="E76" s="70" t="s">
        <v>14</v>
      </c>
      <c r="F76" s="17">
        <v>0.1</v>
      </c>
      <c r="G76" s="17">
        <v>0</v>
      </c>
      <c r="H76" s="17">
        <v>0</v>
      </c>
      <c r="I76" s="9" t="s">
        <v>13</v>
      </c>
      <c r="J76" s="40" t="s">
        <v>634</v>
      </c>
      <c r="K76" s="45" t="s">
        <v>635</v>
      </c>
      <c r="L76" s="41" t="s">
        <v>88</v>
      </c>
      <c r="M76" s="44">
        <v>14</v>
      </c>
      <c r="N76" s="44">
        <v>0</v>
      </c>
      <c r="O76" s="41">
        <v>0</v>
      </c>
      <c r="P76" s="189" t="s">
        <v>13</v>
      </c>
      <c r="Q76" s="26"/>
    </row>
    <row r="77" spans="1:18" ht="17.25" customHeight="1" x14ac:dyDescent="0.2">
      <c r="A77" s="409"/>
      <c r="B77" s="8" t="s">
        <v>24</v>
      </c>
      <c r="C77" s="368" t="s">
        <v>1</v>
      </c>
      <c r="D77" s="369"/>
      <c r="E77" s="369"/>
      <c r="F77" s="18">
        <f>SUM(F66:F76)</f>
        <v>89.5</v>
      </c>
      <c r="G77" s="18">
        <f>SUM(G66:G76)</f>
        <v>534.20000000000005</v>
      </c>
      <c r="H77" s="18">
        <f>SUM(H66:H76)</f>
        <v>1693</v>
      </c>
      <c r="I77" s="4" t="s">
        <v>13</v>
      </c>
      <c r="J77" s="38" t="s">
        <v>13</v>
      </c>
      <c r="K77" s="38" t="s">
        <v>13</v>
      </c>
      <c r="L77" s="38" t="s">
        <v>13</v>
      </c>
      <c r="M77" s="38" t="s">
        <v>13</v>
      </c>
      <c r="N77" s="38" t="s">
        <v>13</v>
      </c>
      <c r="O77" s="38" t="s">
        <v>13</v>
      </c>
      <c r="P77" s="198" t="s">
        <v>13</v>
      </c>
    </row>
    <row r="78" spans="1:18" ht="16.5" customHeight="1" x14ac:dyDescent="0.25">
      <c r="A78" s="22" t="s">
        <v>17</v>
      </c>
      <c r="B78" s="370" t="s">
        <v>8</v>
      </c>
      <c r="C78" s="371"/>
      <c r="D78" s="371"/>
      <c r="E78" s="371"/>
      <c r="F78" s="20">
        <f>F28+F37+F42+F46+F51+F55+F59+F63+F77</f>
        <v>1198.5</v>
      </c>
      <c r="G78" s="20">
        <f>G28+G37+G42+G46+G51+G55+G59+G63+G77</f>
        <v>1660.2</v>
      </c>
      <c r="H78" s="20">
        <f>H28+H37+H42+H46+H51+H55+H59+H63+H77</f>
        <v>2910</v>
      </c>
      <c r="I78" s="211"/>
      <c r="J78" s="32"/>
      <c r="K78" s="33"/>
      <c r="L78" s="34"/>
      <c r="M78" s="34"/>
      <c r="N78" s="34"/>
      <c r="O78" s="34"/>
      <c r="P78" s="212"/>
    </row>
    <row r="79" spans="1:18" ht="17.25" customHeight="1" x14ac:dyDescent="0.25">
      <c r="A79" s="192" t="s">
        <v>18</v>
      </c>
      <c r="B79" s="358" t="s">
        <v>129</v>
      </c>
      <c r="C79" s="359"/>
      <c r="D79" s="359"/>
      <c r="E79" s="359"/>
      <c r="F79" s="359"/>
      <c r="G79" s="359"/>
      <c r="H79" s="359"/>
      <c r="I79" s="360"/>
      <c r="J79" s="32"/>
      <c r="K79" s="33"/>
      <c r="L79" s="34"/>
      <c r="M79" s="34"/>
      <c r="N79" s="34"/>
      <c r="O79" s="34"/>
      <c r="P79" s="212"/>
    </row>
    <row r="80" spans="1:18" ht="94.5" customHeight="1" x14ac:dyDescent="0.2">
      <c r="A80" s="379" t="s">
        <v>18</v>
      </c>
      <c r="B80" s="8" t="s">
        <v>0</v>
      </c>
      <c r="C80" s="372" t="s">
        <v>130</v>
      </c>
      <c r="D80" s="373"/>
      <c r="E80" s="4" t="s">
        <v>12</v>
      </c>
      <c r="F80" s="23"/>
      <c r="G80" s="23"/>
      <c r="H80" s="24"/>
      <c r="I80" s="4" t="s">
        <v>226</v>
      </c>
      <c r="J80" s="37" t="s">
        <v>304</v>
      </c>
      <c r="K80" s="62" t="s">
        <v>239</v>
      </c>
      <c r="L80" s="38" t="s">
        <v>11</v>
      </c>
      <c r="M80" s="43">
        <v>2</v>
      </c>
      <c r="N80" s="43">
        <v>3</v>
      </c>
      <c r="O80" s="43">
        <v>3</v>
      </c>
      <c r="P80" s="48" t="s">
        <v>359</v>
      </c>
      <c r="Q80" s="26"/>
      <c r="R80" s="259"/>
    </row>
    <row r="81" spans="1:18" ht="63" customHeight="1" x14ac:dyDescent="0.2">
      <c r="A81" s="380"/>
      <c r="B81" s="72" t="s">
        <v>0</v>
      </c>
      <c r="C81" s="70" t="s">
        <v>0</v>
      </c>
      <c r="D81" s="70" t="s">
        <v>587</v>
      </c>
      <c r="E81" s="70" t="s">
        <v>131</v>
      </c>
      <c r="F81" s="21">
        <v>0</v>
      </c>
      <c r="G81" s="21">
        <v>38</v>
      </c>
      <c r="H81" s="21">
        <v>60</v>
      </c>
      <c r="I81" s="9" t="s">
        <v>13</v>
      </c>
      <c r="J81" s="41" t="s">
        <v>240</v>
      </c>
      <c r="K81" s="45" t="s">
        <v>588</v>
      </c>
      <c r="L81" s="41" t="s">
        <v>76</v>
      </c>
      <c r="M81" s="41">
        <v>0</v>
      </c>
      <c r="N81" s="41">
        <v>0</v>
      </c>
      <c r="O81" s="41">
        <v>5</v>
      </c>
      <c r="P81" s="41" t="s">
        <v>13</v>
      </c>
      <c r="Q81" s="26"/>
      <c r="R81" s="259"/>
    </row>
    <row r="82" spans="1:18" ht="17.25" customHeight="1" x14ac:dyDescent="0.2">
      <c r="A82" s="380"/>
      <c r="B82" s="8" t="s">
        <v>0</v>
      </c>
      <c r="C82" s="368" t="s">
        <v>1</v>
      </c>
      <c r="D82" s="369"/>
      <c r="E82" s="369"/>
      <c r="F82" s="18">
        <f>SUM(F81)</f>
        <v>0</v>
      </c>
      <c r="G82" s="18">
        <f t="shared" ref="G82:H82" si="1">SUM(G81)</f>
        <v>38</v>
      </c>
      <c r="H82" s="18">
        <f t="shared" si="1"/>
        <v>60</v>
      </c>
      <c r="I82" s="4" t="s">
        <v>13</v>
      </c>
      <c r="J82" s="37" t="s">
        <v>13</v>
      </c>
      <c r="K82" s="37" t="s">
        <v>13</v>
      </c>
      <c r="L82" s="38" t="s">
        <v>13</v>
      </c>
      <c r="M82" s="38" t="s">
        <v>13</v>
      </c>
      <c r="N82" s="38" t="s">
        <v>13</v>
      </c>
      <c r="O82" s="38" t="s">
        <v>13</v>
      </c>
      <c r="P82" s="198" t="s">
        <v>13</v>
      </c>
    </row>
    <row r="83" spans="1:18" ht="18.75" customHeight="1" x14ac:dyDescent="0.25">
      <c r="A83" s="192" t="s">
        <v>18</v>
      </c>
      <c r="B83" s="370" t="s">
        <v>8</v>
      </c>
      <c r="C83" s="371"/>
      <c r="D83" s="371"/>
      <c r="E83" s="371"/>
      <c r="F83" s="20">
        <f>+F82</f>
        <v>0</v>
      </c>
      <c r="G83" s="20">
        <f>+G82</f>
        <v>38</v>
      </c>
      <c r="H83" s="20">
        <f>+H82</f>
        <v>60</v>
      </c>
      <c r="I83" s="211"/>
      <c r="J83" s="32"/>
      <c r="K83" s="32"/>
      <c r="L83" s="34"/>
      <c r="M83" s="34"/>
      <c r="N83" s="34"/>
      <c r="O83" s="34"/>
      <c r="P83" s="212"/>
    </row>
    <row r="84" spans="1:18" x14ac:dyDescent="0.25">
      <c r="A84" s="400" t="s">
        <v>2</v>
      </c>
      <c r="B84" s="400"/>
      <c r="C84" s="400"/>
      <c r="D84" s="400"/>
      <c r="E84" s="400"/>
      <c r="F84" s="173">
        <f>F16+F24+F78+F83</f>
        <v>1570.5</v>
      </c>
      <c r="G84" s="173">
        <f>G16+G24+G78+G83</f>
        <v>2042.2</v>
      </c>
      <c r="H84" s="173">
        <f>H16+H24+H78+H83</f>
        <v>3314</v>
      </c>
      <c r="I84" s="213"/>
      <c r="J84" s="12"/>
      <c r="K84" s="12"/>
      <c r="L84" s="12"/>
      <c r="M84" s="12"/>
      <c r="N84" s="12"/>
      <c r="O84" s="12"/>
      <c r="P84" s="12"/>
    </row>
    <row r="85" spans="1:18" ht="18" customHeight="1" x14ac:dyDescent="0.25">
      <c r="A85" s="5" t="s">
        <v>25</v>
      </c>
    </row>
    <row r="86" spans="1:18" ht="18" customHeight="1" x14ac:dyDescent="0.25">
      <c r="A86" s="5" t="s">
        <v>26</v>
      </c>
    </row>
    <row r="87" spans="1:18" hidden="1" x14ac:dyDescent="0.25">
      <c r="A87" s="5" t="s">
        <v>16</v>
      </c>
    </row>
    <row r="88" spans="1:18" hidden="1" x14ac:dyDescent="0.25">
      <c r="A88" s="5" t="s">
        <v>15</v>
      </c>
    </row>
    <row r="89" spans="1:18" hidden="1" x14ac:dyDescent="0.25">
      <c r="A89" s="401" t="s">
        <v>3</v>
      </c>
      <c r="B89" s="402"/>
      <c r="C89" s="402"/>
      <c r="D89" s="14"/>
      <c r="E89" s="14"/>
      <c r="F89" s="174" t="e">
        <f>F13+F14+F15+F23+F24+#REF!+#REF!+#REF!+#REF!+#REF!+#REF!+#REF!+#REF!+#REF!+#REF!+#REF!+#REF!+#REF!+#REF!+SUMIF(#REF!,#REF!,#REF!)+#REF!+#REF!+#REF!+#REF!+#REF!+#REF!+#REF!+#REF!+#REF!+#REF!+#REF!</f>
        <v>#REF!</v>
      </c>
      <c r="G89" s="174" t="e">
        <f>G13+G14+G15+G23+G24+#REF!+#REF!+#REF!+#REF!+#REF!+#REF!+#REF!+#REF!+#REF!+#REF!+#REF!+#REF!+#REF!+#REF!+SUMIF(#REF!,#REF!,#REF!)+#REF!+#REF!+#REF!+#REF!+#REF!+#REF!+#REF!+#REF!+#REF!+#REF!+#REF!</f>
        <v>#REF!</v>
      </c>
      <c r="H89" s="214" t="e">
        <f>H13+H14+H15+H23+H24+#REF!+#REF!+#REF!+#REF!+#REF!+#REF!+#REF!+#REF!+#REF!+#REF!+#REF!+#REF!+#REF!+#REF!+SUMIF(#REF!,#REF!,#REF!)+#REF!+#REF!+#REF!+#REF!+#REF!+#REF!+#REF!+#REF!+#REF!+#REF!+#REF!</f>
        <v>#REF!</v>
      </c>
    </row>
    <row r="90" spans="1:18" hidden="1" x14ac:dyDescent="0.25">
      <c r="A90" s="403"/>
      <c r="B90" s="404"/>
      <c r="C90" s="404"/>
      <c r="D90" s="15"/>
      <c r="E90" s="15"/>
      <c r="F90" s="175" t="e">
        <f>#REF!+#REF!+F18+#REF!+#REF!+#REF!+#REF!+#REF!+#REF!+#REF!+#REF!+#REF!+#REF!+#REF!+#REF!+#REF!+#REF!+#REF!+#REF!+SUMIF(#REF!,#REF!,#REF!)+F81+#REF!+#REF!</f>
        <v>#REF!</v>
      </c>
      <c r="G90" s="175" t="e">
        <f>#REF!+#REF!+G18+#REF!+#REF!+#REF!+#REF!+#REF!+#REF!+#REF!+#REF!+#REF!+#REF!+#REF!+#REF!+#REF!+#REF!+#REF!+#REF!+SUMIF(#REF!,#REF!,#REF!)+G81+#REF!+#REF!</f>
        <v>#REF!</v>
      </c>
      <c r="H90" s="215" t="e">
        <f>#REF!+#REF!+H18+#REF!+#REF!+#REF!+#REF!+#REF!+#REF!+#REF!+#REF!+#REF!+#REF!+#REF!+#REF!+#REF!+#REF!+#REF!+#REF!+SUMIF(#REF!,#REF!,#REF!)+H81+#REF!+#REF!</f>
        <v>#REF!</v>
      </c>
    </row>
    <row r="91" spans="1:18" hidden="1" x14ac:dyDescent="0.25">
      <c r="A91" s="403"/>
      <c r="B91" s="404"/>
      <c r="C91" s="404"/>
      <c r="D91" s="15"/>
      <c r="E91" s="15"/>
      <c r="F91" s="175" t="e">
        <f>#REF!+#REF!+#REF!+#REF!+#REF!+#REF!+#REF!+#REF!+#REF!+#REF!+#REF!+#REF!+#REF!+#REF!+#REF!+#REF!+F19+#REF!+#REF!+SUMIF(#REF!,#REF!,#REF!)</f>
        <v>#REF!</v>
      </c>
      <c r="G91" s="175" t="e">
        <f>#REF!+#REF!+#REF!+#REF!+#REF!+#REF!+#REF!+#REF!+#REF!+#REF!+#REF!+#REF!+#REF!+#REF!+#REF!+#REF!+G19+#REF!+#REF!+SUMIF(#REF!,#REF!,#REF!)</f>
        <v>#REF!</v>
      </c>
      <c r="H91" s="215" t="e">
        <f>#REF!+#REF!+#REF!+#REF!+#REF!+#REF!+#REF!+#REF!+#REF!+#REF!+#REF!+#REF!+#REF!+#REF!+#REF!+#REF!+H19+#REF!+#REF!+SUMIF(#REF!,#REF!,#REF!)</f>
        <v>#REF!</v>
      </c>
    </row>
    <row r="92" spans="1:18" hidden="1" x14ac:dyDescent="0.25">
      <c r="A92" s="403"/>
      <c r="B92" s="404"/>
      <c r="C92" s="404"/>
      <c r="D92" s="15"/>
      <c r="E92" s="15"/>
      <c r="F92" s="175" t="e">
        <f>#REF!+#REF!</f>
        <v>#REF!</v>
      </c>
      <c r="G92" s="175" t="e">
        <f>#REF!</f>
        <v>#REF!</v>
      </c>
      <c r="H92" s="215" t="e">
        <f>#REF!</f>
        <v>#REF!</v>
      </c>
    </row>
    <row r="93" spans="1:18" hidden="1" x14ac:dyDescent="0.25">
      <c r="A93" s="405" t="s">
        <v>2</v>
      </c>
      <c r="B93" s="406"/>
      <c r="C93" s="406"/>
      <c r="D93" s="406"/>
      <c r="E93" s="406"/>
      <c r="F93" s="176" t="e">
        <f t="shared" ref="F93:H93" si="2">SUM(F89:F92)</f>
        <v>#REF!</v>
      </c>
      <c r="G93" s="176" t="e">
        <f t="shared" si="2"/>
        <v>#REF!</v>
      </c>
      <c r="H93" s="216" t="e">
        <f t="shared" si="2"/>
        <v>#REF!</v>
      </c>
    </row>
    <row r="94" spans="1:18" hidden="1" x14ac:dyDescent="0.25">
      <c r="A94" s="407" t="s">
        <v>6</v>
      </c>
      <c r="B94" s="408"/>
      <c r="C94" s="408"/>
      <c r="D94" s="408"/>
      <c r="E94" s="408"/>
      <c r="F94" s="177"/>
      <c r="G94" s="177"/>
      <c r="H94" s="217"/>
    </row>
    <row r="95" spans="1:18" hidden="1" x14ac:dyDescent="0.25">
      <c r="A95" s="366" t="s">
        <v>4</v>
      </c>
      <c r="B95" s="367"/>
      <c r="C95" s="367"/>
      <c r="D95" s="367"/>
      <c r="E95" s="367"/>
      <c r="F95" s="178" t="e">
        <f>#REF!</f>
        <v>#REF!</v>
      </c>
      <c r="G95" s="178" t="e">
        <f>#REF!</f>
        <v>#REF!</v>
      </c>
      <c r="H95" s="218" t="e">
        <f>#REF!</f>
        <v>#REF!</v>
      </c>
    </row>
    <row r="96" spans="1:18" ht="15.75" hidden="1" thickBot="1" x14ac:dyDescent="0.3">
      <c r="A96" s="398" t="s">
        <v>5</v>
      </c>
      <c r="B96" s="399"/>
      <c r="C96" s="399"/>
      <c r="D96" s="399"/>
      <c r="E96" s="399"/>
      <c r="F96" s="179" t="e">
        <f>F84-F95</f>
        <v>#REF!</v>
      </c>
      <c r="G96" s="179" t="e">
        <f>G84-G95</f>
        <v>#REF!</v>
      </c>
      <c r="H96" s="219" t="e">
        <f>H84-H95</f>
        <v>#REF!</v>
      </c>
    </row>
    <row r="97" spans="1:21" hidden="1" x14ac:dyDescent="0.25">
      <c r="F97" s="2"/>
      <c r="G97" s="2"/>
      <c r="H97" s="2"/>
    </row>
    <row r="98" spans="1:21" hidden="1" x14ac:dyDescent="0.25">
      <c r="F98" s="6" t="e">
        <f>F93-F84</f>
        <v>#REF!</v>
      </c>
      <c r="G98" s="6" t="e">
        <f>G93-G84</f>
        <v>#REF!</v>
      </c>
      <c r="H98" s="6" t="e">
        <f>H93-H84</f>
        <v>#REF!</v>
      </c>
    </row>
    <row r="99" spans="1:21" hidden="1" x14ac:dyDescent="0.25">
      <c r="F99" s="10" t="e">
        <f>F95+F96-F84</f>
        <v>#REF!</v>
      </c>
      <c r="G99" s="10" t="e">
        <f>G95+G96-G84</f>
        <v>#REF!</v>
      </c>
      <c r="H99" s="10" t="e">
        <f>H95+H96-H84</f>
        <v>#REF!</v>
      </c>
    </row>
    <row r="100" spans="1:21" ht="15.75" customHeight="1" x14ac:dyDescent="0.2">
      <c r="A100" s="313" t="s">
        <v>57</v>
      </c>
      <c r="B100" s="314"/>
      <c r="C100" s="314"/>
      <c r="D100" s="314"/>
      <c r="E100" s="314"/>
      <c r="F100" s="180" t="s">
        <v>58</v>
      </c>
      <c r="G100" s="180" t="s">
        <v>59</v>
      </c>
      <c r="H100" s="257" t="s">
        <v>60</v>
      </c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</row>
    <row r="101" spans="1:21" ht="15.75" customHeight="1" x14ac:dyDescent="0.25">
      <c r="A101" s="396" t="s">
        <v>660</v>
      </c>
      <c r="B101" s="397"/>
      <c r="C101" s="397"/>
      <c r="D101" s="397"/>
      <c r="E101" s="397"/>
      <c r="F101" s="181">
        <f>SUM(F102:F107)</f>
        <v>1570.5</v>
      </c>
      <c r="G101" s="181">
        <f>SUM(G102:G107)</f>
        <v>2042.1999999999998</v>
      </c>
      <c r="H101" s="181">
        <f>SUM(H102:H107)</f>
        <v>3314</v>
      </c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</row>
    <row r="102" spans="1:21" ht="15.75" customHeight="1" x14ac:dyDescent="0.2">
      <c r="A102" s="288" t="s">
        <v>416</v>
      </c>
      <c r="B102" s="289"/>
      <c r="C102" s="289"/>
      <c r="D102" s="289"/>
      <c r="E102" s="289"/>
      <c r="F102" s="109">
        <v>627</v>
      </c>
      <c r="G102" s="109">
        <v>583.79999999999995</v>
      </c>
      <c r="H102" s="109">
        <v>678</v>
      </c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</row>
    <row r="103" spans="1:21" ht="15.75" customHeight="1" x14ac:dyDescent="0.25">
      <c r="A103" s="394" t="s">
        <v>652</v>
      </c>
      <c r="B103" s="395"/>
      <c r="C103" s="395"/>
      <c r="D103" s="395"/>
      <c r="E103" s="395"/>
      <c r="F103" s="109">
        <v>223.4</v>
      </c>
      <c r="G103" s="109">
        <v>236.3</v>
      </c>
      <c r="H103" s="109">
        <v>285</v>
      </c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</row>
    <row r="104" spans="1:21" ht="15.75" customHeight="1" x14ac:dyDescent="0.25">
      <c r="A104" s="394" t="s">
        <v>651</v>
      </c>
      <c r="B104" s="395"/>
      <c r="C104" s="395"/>
      <c r="D104" s="395"/>
      <c r="E104" s="395"/>
      <c r="F104" s="109">
        <v>0</v>
      </c>
      <c r="G104" s="109">
        <v>0</v>
      </c>
      <c r="H104" s="109">
        <v>0</v>
      </c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</row>
    <row r="105" spans="1:21" ht="15.75" customHeight="1" x14ac:dyDescent="0.25">
      <c r="A105" s="394" t="s">
        <v>663</v>
      </c>
      <c r="B105" s="395"/>
      <c r="C105" s="395"/>
      <c r="D105" s="395"/>
      <c r="E105" s="395"/>
      <c r="F105" s="109">
        <v>702.5</v>
      </c>
      <c r="G105" s="109">
        <v>1222.0999999999999</v>
      </c>
      <c r="H105" s="109">
        <v>2351</v>
      </c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</row>
    <row r="106" spans="1:21" ht="15.75" customHeight="1" x14ac:dyDescent="0.25">
      <c r="A106" s="394" t="s">
        <v>417</v>
      </c>
      <c r="B106" s="395"/>
      <c r="C106" s="395"/>
      <c r="D106" s="395"/>
      <c r="E106" s="395"/>
      <c r="F106" s="109">
        <v>17.600000000000001</v>
      </c>
      <c r="G106" s="109">
        <v>0</v>
      </c>
      <c r="H106" s="109">
        <v>0</v>
      </c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</row>
    <row r="107" spans="1:21" ht="15.75" customHeight="1" x14ac:dyDescent="0.25">
      <c r="A107" s="394" t="s">
        <v>418</v>
      </c>
      <c r="B107" s="395"/>
      <c r="C107" s="395"/>
      <c r="D107" s="395"/>
      <c r="E107" s="395"/>
      <c r="F107" s="109">
        <v>0</v>
      </c>
      <c r="G107" s="109">
        <v>0</v>
      </c>
      <c r="H107" s="109">
        <v>0</v>
      </c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</row>
    <row r="108" spans="1:21" ht="33" customHeight="1" x14ac:dyDescent="0.25">
      <c r="A108" s="396" t="s">
        <v>419</v>
      </c>
      <c r="B108" s="397"/>
      <c r="C108" s="397"/>
      <c r="D108" s="397"/>
      <c r="E108" s="397"/>
      <c r="F108" s="181">
        <f>SUM(F109:F111)</f>
        <v>0</v>
      </c>
      <c r="G108" s="181">
        <f>SUM(G109:G111)</f>
        <v>0</v>
      </c>
      <c r="H108" s="181">
        <f>SUM(H109:H111)</f>
        <v>0</v>
      </c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</row>
    <row r="109" spans="1:21" ht="15.75" customHeight="1" x14ac:dyDescent="0.2">
      <c r="A109" s="288" t="s">
        <v>653</v>
      </c>
      <c r="B109" s="289"/>
      <c r="C109" s="289"/>
      <c r="D109" s="289"/>
      <c r="E109" s="289"/>
      <c r="F109" s="109">
        <v>0</v>
      </c>
      <c r="G109" s="109">
        <v>0</v>
      </c>
      <c r="H109" s="109">
        <v>0</v>
      </c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</row>
    <row r="110" spans="1:21" ht="15.75" customHeight="1" x14ac:dyDescent="0.2">
      <c r="A110" s="288" t="s">
        <v>619</v>
      </c>
      <c r="B110" s="289"/>
      <c r="C110" s="289"/>
      <c r="D110" s="289"/>
      <c r="E110" s="289"/>
      <c r="F110" s="109">
        <v>0</v>
      </c>
      <c r="G110" s="109">
        <v>0</v>
      </c>
      <c r="H110" s="109">
        <v>0</v>
      </c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</row>
    <row r="111" spans="1:21" ht="15.75" customHeight="1" x14ac:dyDescent="0.2">
      <c r="A111" s="288" t="s">
        <v>620</v>
      </c>
      <c r="B111" s="289"/>
      <c r="C111" s="289"/>
      <c r="D111" s="289"/>
      <c r="E111" s="312"/>
      <c r="F111" s="109">
        <v>0</v>
      </c>
      <c r="G111" s="109">
        <v>0</v>
      </c>
      <c r="H111" s="109">
        <v>0</v>
      </c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</row>
    <row r="112" spans="1:21" ht="15.75" x14ac:dyDescent="0.25">
      <c r="A112" s="387" t="s">
        <v>62</v>
      </c>
      <c r="B112" s="388"/>
      <c r="C112" s="388"/>
      <c r="D112" s="388"/>
      <c r="E112" s="388"/>
      <c r="F112" s="58">
        <f>F101+F108</f>
        <v>1570.5</v>
      </c>
      <c r="G112" s="58">
        <f>G101+G108</f>
        <v>2042.1999999999998</v>
      </c>
      <c r="H112" s="58">
        <f>H101+H108</f>
        <v>3314</v>
      </c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</row>
    <row r="113" spans="1:21" ht="20.25" customHeight="1" x14ac:dyDescent="0.2">
      <c r="A113" s="299" t="s">
        <v>420</v>
      </c>
      <c r="B113" s="299"/>
      <c r="C113" s="299"/>
      <c r="D113" s="299"/>
      <c r="E113" s="299"/>
      <c r="F113" s="61">
        <v>37.9</v>
      </c>
      <c r="G113" s="61">
        <v>301</v>
      </c>
      <c r="H113" s="61">
        <v>1056</v>
      </c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</row>
    <row r="114" spans="1:21" ht="34.5" customHeight="1" x14ac:dyDescent="0.2">
      <c r="A114" s="287" t="s">
        <v>63</v>
      </c>
      <c r="B114" s="287"/>
      <c r="C114" s="287"/>
      <c r="D114" s="287"/>
      <c r="E114" s="287"/>
      <c r="F114" s="60">
        <v>57.75</v>
      </c>
      <c r="G114" s="60">
        <f>(G112/F112-1)*100</f>
        <v>30.035020694046466</v>
      </c>
      <c r="H114" s="60">
        <f>(H112/G112-1)*100</f>
        <v>62.275976887670168</v>
      </c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</row>
    <row r="115" spans="1:21" ht="12.75" x14ac:dyDescent="0.2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</row>
    <row r="116" spans="1:21" ht="12.75" x14ac:dyDescent="0.2">
      <c r="A116" s="182"/>
      <c r="B116" s="182"/>
      <c r="C116" s="182"/>
      <c r="D116" s="182"/>
      <c r="E116" s="182"/>
      <c r="F116" s="182"/>
      <c r="G116" s="182"/>
      <c r="H116" s="36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</row>
    <row r="118" spans="1:21" s="3" customFormat="1" x14ac:dyDescent="0.25">
      <c r="A118" s="2"/>
      <c r="B118" s="2"/>
      <c r="Q118" s="1"/>
      <c r="R118" s="1"/>
      <c r="S118" s="1"/>
      <c r="T118" s="1"/>
      <c r="U118" s="1"/>
    </row>
    <row r="119" spans="1:21" s="3" customFormat="1" x14ac:dyDescent="0.25">
      <c r="A119" s="2"/>
      <c r="B119" s="2"/>
      <c r="H119" s="26"/>
      <c r="Q119" s="1"/>
      <c r="R119" s="1"/>
      <c r="S119" s="1"/>
      <c r="T119" s="1"/>
      <c r="U119" s="1"/>
    </row>
    <row r="120" spans="1:21" s="3" customFormat="1" x14ac:dyDescent="0.25">
      <c r="A120" s="2"/>
      <c r="B120" s="2"/>
      <c r="H120" s="26"/>
      <c r="Q120" s="1"/>
      <c r="R120" s="1"/>
      <c r="S120" s="1"/>
      <c r="T120" s="1"/>
      <c r="U120" s="1"/>
    </row>
    <row r="121" spans="1:21" s="3" customFormat="1" x14ac:dyDescent="0.25">
      <c r="A121" s="2"/>
      <c r="B121" s="2"/>
      <c r="F121" s="3" t="s">
        <v>650</v>
      </c>
      <c r="H121" s="26"/>
      <c r="Q121" s="1"/>
      <c r="R121" s="1"/>
      <c r="S121" s="1"/>
      <c r="T121" s="1"/>
      <c r="U121" s="1"/>
    </row>
    <row r="122" spans="1:21" s="3" customFormat="1" x14ac:dyDescent="0.25">
      <c r="A122" s="2"/>
      <c r="B122" s="2"/>
      <c r="H122" s="26"/>
      <c r="Q122" s="1"/>
      <c r="R122" s="1"/>
      <c r="S122" s="1"/>
      <c r="T122" s="1"/>
      <c r="U122" s="1"/>
    </row>
    <row r="123" spans="1:21" s="3" customFormat="1" x14ac:dyDescent="0.25">
      <c r="A123" s="2"/>
      <c r="B123" s="2"/>
      <c r="H123" s="26"/>
      <c r="Q123" s="1"/>
      <c r="R123" s="1"/>
      <c r="S123" s="1"/>
      <c r="T123" s="1"/>
      <c r="U123" s="1"/>
    </row>
    <row r="124" spans="1:21" s="3" customFormat="1" x14ac:dyDescent="0.25">
      <c r="A124" s="2"/>
      <c r="B124" s="2"/>
      <c r="Q124" s="1"/>
      <c r="R124" s="1"/>
      <c r="S124" s="1"/>
      <c r="T124" s="1"/>
      <c r="U124" s="1"/>
    </row>
    <row r="125" spans="1:21" s="3" customFormat="1" x14ac:dyDescent="0.25">
      <c r="A125" s="2"/>
      <c r="B125" s="2"/>
      <c r="H125" s="26"/>
      <c r="Q125" s="1"/>
      <c r="R125" s="1"/>
      <c r="S125" s="1"/>
      <c r="T125" s="1"/>
      <c r="U125" s="1"/>
    </row>
    <row r="126" spans="1:21" s="3" customFormat="1" x14ac:dyDescent="0.25">
      <c r="A126" s="2"/>
      <c r="B126" s="2"/>
      <c r="Q126" s="1"/>
      <c r="R126" s="1"/>
      <c r="S126" s="1"/>
      <c r="T126" s="1"/>
      <c r="U126" s="1"/>
    </row>
    <row r="127" spans="1:21" s="3" customFormat="1" x14ac:dyDescent="0.25">
      <c r="A127" s="2"/>
      <c r="B127" s="2"/>
      <c r="Q127" s="1"/>
      <c r="R127" s="1"/>
      <c r="S127" s="1"/>
      <c r="T127" s="1"/>
      <c r="U127" s="1"/>
    </row>
    <row r="128" spans="1:21" s="3" customFormat="1" x14ac:dyDescent="0.25">
      <c r="A128" s="2"/>
      <c r="B128" s="2"/>
      <c r="Q128" s="1"/>
      <c r="R128" s="1"/>
      <c r="S128" s="1"/>
      <c r="T128" s="1"/>
      <c r="U128" s="1"/>
    </row>
  </sheetData>
  <dataConsolidate/>
  <mergeCells count="132">
    <mergeCell ref="E2:I2"/>
    <mergeCell ref="E3:I3"/>
    <mergeCell ref="C63:E63"/>
    <mergeCell ref="C59:E59"/>
    <mergeCell ref="P64:P65"/>
    <mergeCell ref="I64:I65"/>
    <mergeCell ref="F64:H65"/>
    <mergeCell ref="I47:I48"/>
    <mergeCell ref="J19:J20"/>
    <mergeCell ref="K19:K20"/>
    <mergeCell ref="L19:L20"/>
    <mergeCell ref="M19:M20"/>
    <mergeCell ref="N19:N20"/>
    <mergeCell ref="F52:H53"/>
    <mergeCell ref="P43:P44"/>
    <mergeCell ref="O19:O20"/>
    <mergeCell ref="P19:P20"/>
    <mergeCell ref="P56:P57"/>
    <mergeCell ref="I60:I61"/>
    <mergeCell ref="F60:H61"/>
    <mergeCell ref="E60:E61"/>
    <mergeCell ref="C60:D61"/>
    <mergeCell ref="E47:E48"/>
    <mergeCell ref="C47:D48"/>
    <mergeCell ref="P60:P61"/>
    <mergeCell ref="P47:P48"/>
    <mergeCell ref="C37:E37"/>
    <mergeCell ref="C38:D38"/>
    <mergeCell ref="B47:B50"/>
    <mergeCell ref="E52:E53"/>
    <mergeCell ref="C52:D53"/>
    <mergeCell ref="B52:B53"/>
    <mergeCell ref="I52:I53"/>
    <mergeCell ref="P52:P53"/>
    <mergeCell ref="C51:E51"/>
    <mergeCell ref="C42:E42"/>
    <mergeCell ref="A12:A15"/>
    <mergeCell ref="B25:I25"/>
    <mergeCell ref="C26:D26"/>
    <mergeCell ref="F26:H26"/>
    <mergeCell ref="B17:I17"/>
    <mergeCell ref="C18:D18"/>
    <mergeCell ref="F18:H18"/>
    <mergeCell ref="C23:E23"/>
    <mergeCell ref="C19:C22"/>
    <mergeCell ref="D19:D22"/>
    <mergeCell ref="E19:E22"/>
    <mergeCell ref="B19:B22"/>
    <mergeCell ref="H19:H22"/>
    <mergeCell ref="G19:G22"/>
    <mergeCell ref="F19:F22"/>
    <mergeCell ref="I19:I22"/>
    <mergeCell ref="B24:E24"/>
    <mergeCell ref="A26:A77"/>
    <mergeCell ref="B66:B76"/>
    <mergeCell ref="C29:D29"/>
    <mergeCell ref="F29:H29"/>
    <mergeCell ref="B43:B45"/>
    <mergeCell ref="B30:B36"/>
    <mergeCell ref="A18:A23"/>
    <mergeCell ref="A109:E109"/>
    <mergeCell ref="A110:E110"/>
    <mergeCell ref="A112:E112"/>
    <mergeCell ref="A113:E113"/>
    <mergeCell ref="A114:E114"/>
    <mergeCell ref="B13:B14"/>
    <mergeCell ref="C15:E15"/>
    <mergeCell ref="B16:E16"/>
    <mergeCell ref="A105:E105"/>
    <mergeCell ref="A106:E106"/>
    <mergeCell ref="A107:E107"/>
    <mergeCell ref="A108:E108"/>
    <mergeCell ref="A96:E96"/>
    <mergeCell ref="A100:E100"/>
    <mergeCell ref="A101:E101"/>
    <mergeCell ref="A102:E102"/>
    <mergeCell ref="A103:E103"/>
    <mergeCell ref="A104:E104"/>
    <mergeCell ref="B83:E83"/>
    <mergeCell ref="A84:E84"/>
    <mergeCell ref="A89:C92"/>
    <mergeCell ref="A93:E93"/>
    <mergeCell ref="C28:E28"/>
    <mergeCell ref="A94:E94"/>
    <mergeCell ref="A95:E95"/>
    <mergeCell ref="C82:E82"/>
    <mergeCell ref="B78:E78"/>
    <mergeCell ref="B79:I79"/>
    <mergeCell ref="C80:D80"/>
    <mergeCell ref="F38:H38"/>
    <mergeCell ref="F47:H48"/>
    <mergeCell ref="C46:E46"/>
    <mergeCell ref="A80:A82"/>
    <mergeCell ref="C77:E77"/>
    <mergeCell ref="C55:E55"/>
    <mergeCell ref="F56:H57"/>
    <mergeCell ref="E56:E57"/>
    <mergeCell ref="C56:D57"/>
    <mergeCell ref="B56:B57"/>
    <mergeCell ref="C43:D44"/>
    <mergeCell ref="E43:E44"/>
    <mergeCell ref="F43:H44"/>
    <mergeCell ref="I43:I44"/>
    <mergeCell ref="E64:E65"/>
    <mergeCell ref="C64:D65"/>
    <mergeCell ref="B64:B65"/>
    <mergeCell ref="I56:I57"/>
    <mergeCell ref="B60:B61"/>
    <mergeCell ref="L4:P4"/>
    <mergeCell ref="L5:P5"/>
    <mergeCell ref="L2:P2"/>
    <mergeCell ref="L3:P3"/>
    <mergeCell ref="A111:E111"/>
    <mergeCell ref="H5:I5"/>
    <mergeCell ref="A7:I7"/>
    <mergeCell ref="J7:P7"/>
    <mergeCell ref="A8:A9"/>
    <mergeCell ref="B8:B9"/>
    <mergeCell ref="C8:C9"/>
    <mergeCell ref="D8:D9"/>
    <mergeCell ref="E8:E9"/>
    <mergeCell ref="P8:P9"/>
    <mergeCell ref="B11:P11"/>
    <mergeCell ref="C12:D12"/>
    <mergeCell ref="F12:H12"/>
    <mergeCell ref="H8:H9"/>
    <mergeCell ref="I8:I9"/>
    <mergeCell ref="J8:J9"/>
    <mergeCell ref="K8:L8"/>
    <mergeCell ref="M8:O8"/>
    <mergeCell ref="F8:F9"/>
    <mergeCell ref="G8:G9"/>
  </mergeCells>
  <pageMargins left="0.51181102362204722" right="0.11811023622047245" top="0.94488188976377963" bottom="0.55118110236220474" header="0.31496062992125984" footer="0.31496062992125984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79"/>
  <sheetViews>
    <sheetView zoomScaleNormal="100" zoomScaleSheetLayoutView="100" workbookViewId="0">
      <pane ySplit="11" topLeftCell="A33" activePane="bottomLeft" state="frozen"/>
      <selection pane="bottomLeft" activeCell="K55" sqref="A1:XFD1048576"/>
    </sheetView>
  </sheetViews>
  <sheetFormatPr defaultColWidth="9.140625" defaultRowHeight="15" x14ac:dyDescent="0.25"/>
  <cols>
    <col min="1" max="2" width="11.28515625" style="2" customWidth="1"/>
    <col min="3" max="3" width="11.28515625" style="3" customWidth="1"/>
    <col min="4" max="4" width="25.7109375" style="3" customWidth="1"/>
    <col min="5" max="5" width="11.28515625" style="3" customWidth="1"/>
    <col min="6" max="8" width="12.42578125" style="3" customWidth="1"/>
    <col min="9" max="9" width="20.28515625" style="3" customWidth="1"/>
    <col min="10" max="10" width="17.7109375" style="3" customWidth="1"/>
    <col min="11" max="11" width="33" style="3" customWidth="1"/>
    <col min="12" max="12" width="10.42578125" style="3" customWidth="1"/>
    <col min="13" max="13" width="11.42578125" style="3" customWidth="1"/>
    <col min="14" max="14" width="10.140625" style="3" customWidth="1"/>
    <col min="15" max="15" width="11.140625" style="3" customWidth="1"/>
    <col min="16" max="16" width="23.7109375" style="3" customWidth="1"/>
    <col min="17" max="17" width="20.28515625" style="1" customWidth="1"/>
    <col min="18" max="18" width="10" style="1" customWidth="1"/>
    <col min="19" max="16384" width="9.140625" style="1"/>
  </cols>
  <sheetData>
    <row r="1" spans="1:17" x14ac:dyDescent="0.25">
      <c r="I1" s="29"/>
    </row>
    <row r="2" spans="1:17" x14ac:dyDescent="0.25">
      <c r="E2" s="429"/>
      <c r="F2" s="429"/>
      <c r="G2" s="429"/>
      <c r="H2" s="429"/>
      <c r="I2" s="429"/>
      <c r="L2" s="353" t="s">
        <v>644</v>
      </c>
      <c r="M2" s="353"/>
      <c r="N2" s="353"/>
      <c r="O2" s="353"/>
      <c r="P2" s="353"/>
    </row>
    <row r="3" spans="1:17" ht="13.5" customHeight="1" x14ac:dyDescent="0.25">
      <c r="E3" s="430"/>
      <c r="F3" s="430"/>
      <c r="G3" s="430"/>
      <c r="H3" s="430"/>
      <c r="I3" s="430"/>
      <c r="L3" s="354" t="s">
        <v>656</v>
      </c>
      <c r="M3" s="354"/>
      <c r="N3" s="354"/>
      <c r="O3" s="354"/>
      <c r="P3" s="354"/>
    </row>
    <row r="4" spans="1:17" ht="13.5" customHeight="1" x14ac:dyDescent="0.25">
      <c r="E4" s="29"/>
      <c r="F4" s="29"/>
      <c r="G4" s="29"/>
      <c r="H4" s="29"/>
      <c r="I4" s="29"/>
      <c r="L4" s="275" t="s">
        <v>674</v>
      </c>
      <c r="M4" s="275"/>
      <c r="N4" s="275"/>
      <c r="O4" s="275"/>
      <c r="P4" s="275"/>
    </row>
    <row r="5" spans="1:17" ht="14.25" customHeight="1" x14ac:dyDescent="0.25">
      <c r="F5" s="1"/>
      <c r="G5" s="258"/>
      <c r="H5" s="355"/>
      <c r="I5" s="355"/>
      <c r="L5" s="275" t="s">
        <v>675</v>
      </c>
      <c r="M5" s="275"/>
      <c r="N5" s="275"/>
      <c r="O5" s="275"/>
      <c r="P5" s="275"/>
    </row>
    <row r="6" spans="1:17" x14ac:dyDescent="0.25">
      <c r="F6" s="1"/>
      <c r="G6" s="258"/>
      <c r="H6" s="1"/>
      <c r="I6" s="1"/>
    </row>
    <row r="7" spans="1:17" ht="32.25" customHeight="1" x14ac:dyDescent="0.2">
      <c r="A7" s="352" t="s">
        <v>689</v>
      </c>
      <c r="B7" s="352"/>
      <c r="C7" s="352"/>
      <c r="D7" s="352"/>
      <c r="E7" s="352"/>
      <c r="F7" s="352"/>
      <c r="G7" s="352"/>
      <c r="H7" s="352"/>
      <c r="I7" s="352"/>
      <c r="J7" s="352" t="s">
        <v>99</v>
      </c>
      <c r="K7" s="352"/>
      <c r="L7" s="352"/>
      <c r="M7" s="352"/>
      <c r="N7" s="352"/>
      <c r="O7" s="352"/>
      <c r="P7" s="352"/>
    </row>
    <row r="8" spans="1:17" ht="12.75" x14ac:dyDescent="0.2">
      <c r="A8" s="356" t="s">
        <v>9</v>
      </c>
      <c r="B8" s="356" t="s">
        <v>28</v>
      </c>
      <c r="C8" s="356" t="s">
        <v>35</v>
      </c>
      <c r="D8" s="356" t="s">
        <v>36</v>
      </c>
      <c r="E8" s="356" t="s">
        <v>27</v>
      </c>
      <c r="F8" s="356" t="s">
        <v>33</v>
      </c>
      <c r="G8" s="356" t="s">
        <v>185</v>
      </c>
      <c r="H8" s="356" t="s">
        <v>34</v>
      </c>
      <c r="I8" s="356" t="s">
        <v>29</v>
      </c>
      <c r="J8" s="365" t="s">
        <v>7</v>
      </c>
      <c r="K8" s="365" t="s">
        <v>30</v>
      </c>
      <c r="L8" s="365"/>
      <c r="M8" s="365" t="s">
        <v>31</v>
      </c>
      <c r="N8" s="365"/>
      <c r="O8" s="365"/>
      <c r="P8" s="357" t="s">
        <v>32</v>
      </c>
    </row>
    <row r="9" spans="1:17" ht="12.75" x14ac:dyDescent="0.2">
      <c r="A9" s="356"/>
      <c r="B9" s="356"/>
      <c r="C9" s="356"/>
      <c r="D9" s="356"/>
      <c r="E9" s="356"/>
      <c r="F9" s="356"/>
      <c r="G9" s="356"/>
      <c r="H9" s="356"/>
      <c r="I9" s="356"/>
      <c r="J9" s="365"/>
      <c r="K9" s="190"/>
      <c r="L9" s="190"/>
      <c r="M9" s="190"/>
      <c r="N9" s="190"/>
      <c r="O9" s="190"/>
      <c r="P9" s="357"/>
    </row>
    <row r="10" spans="1:17" ht="68.25" customHeight="1" x14ac:dyDescent="0.2">
      <c r="A10" s="356"/>
      <c r="B10" s="356"/>
      <c r="C10" s="356"/>
      <c r="D10" s="356"/>
      <c r="E10" s="356"/>
      <c r="F10" s="356"/>
      <c r="G10" s="356"/>
      <c r="H10" s="356"/>
      <c r="I10" s="356"/>
      <c r="J10" s="365"/>
      <c r="K10" s="190" t="s">
        <v>64</v>
      </c>
      <c r="L10" s="190" t="s">
        <v>65</v>
      </c>
      <c r="M10" s="190">
        <v>2024</v>
      </c>
      <c r="N10" s="190">
        <v>2025</v>
      </c>
      <c r="O10" s="190">
        <v>2026</v>
      </c>
      <c r="P10" s="357"/>
    </row>
    <row r="11" spans="1:17" ht="19.5" customHeight="1" x14ac:dyDescent="0.2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191">
        <v>10</v>
      </c>
      <c r="K11" s="191">
        <v>11</v>
      </c>
      <c r="L11" s="191">
        <v>12</v>
      </c>
      <c r="M11" s="35">
        <v>13</v>
      </c>
      <c r="N11" s="35">
        <v>14</v>
      </c>
      <c r="O11" s="35">
        <v>15</v>
      </c>
      <c r="P11" s="31">
        <v>16</v>
      </c>
    </row>
    <row r="12" spans="1:17" ht="25.5" customHeight="1" x14ac:dyDescent="0.2">
      <c r="A12" s="192" t="s">
        <v>0</v>
      </c>
      <c r="B12" s="358" t="s">
        <v>132</v>
      </c>
      <c r="C12" s="359"/>
      <c r="D12" s="359"/>
      <c r="E12" s="359"/>
      <c r="F12" s="359"/>
      <c r="G12" s="359"/>
      <c r="H12" s="359"/>
      <c r="I12" s="359"/>
      <c r="J12" s="359"/>
      <c r="K12" s="359"/>
      <c r="L12" s="359"/>
      <c r="M12" s="359"/>
      <c r="N12" s="359"/>
      <c r="O12" s="359"/>
      <c r="P12" s="360"/>
    </row>
    <row r="13" spans="1:17" ht="96" customHeight="1" x14ac:dyDescent="0.2">
      <c r="A13" s="379" t="s">
        <v>0</v>
      </c>
      <c r="B13" s="56" t="s">
        <v>0</v>
      </c>
      <c r="C13" s="447" t="s">
        <v>133</v>
      </c>
      <c r="D13" s="364"/>
      <c r="E13" s="56" t="s">
        <v>22</v>
      </c>
      <c r="F13" s="363"/>
      <c r="G13" s="363"/>
      <c r="H13" s="364"/>
      <c r="I13" s="56" t="s">
        <v>227</v>
      </c>
      <c r="J13" s="37" t="s">
        <v>291</v>
      </c>
      <c r="K13" s="7" t="s">
        <v>272</v>
      </c>
      <c r="L13" s="38" t="s">
        <v>88</v>
      </c>
      <c r="M13" s="38">
        <v>1</v>
      </c>
      <c r="N13" s="38">
        <v>1</v>
      </c>
      <c r="O13" s="38">
        <v>1</v>
      </c>
      <c r="P13" s="55" t="s">
        <v>360</v>
      </c>
      <c r="Q13" s="26"/>
    </row>
    <row r="14" spans="1:17" ht="64.5" customHeight="1" x14ac:dyDescent="0.2">
      <c r="A14" s="380"/>
      <c r="B14" s="389" t="s">
        <v>0</v>
      </c>
      <c r="C14" s="453" t="s">
        <v>0</v>
      </c>
      <c r="D14" s="417" t="s">
        <v>134</v>
      </c>
      <c r="E14" s="417" t="s">
        <v>14</v>
      </c>
      <c r="F14" s="419">
        <v>119.7</v>
      </c>
      <c r="G14" s="419">
        <v>150</v>
      </c>
      <c r="H14" s="419">
        <v>150</v>
      </c>
      <c r="I14" s="422" t="s">
        <v>13</v>
      </c>
      <c r="J14" s="40" t="s">
        <v>276</v>
      </c>
      <c r="K14" s="45" t="s">
        <v>275</v>
      </c>
      <c r="L14" s="41" t="s">
        <v>69</v>
      </c>
      <c r="M14" s="261">
        <v>2.6</v>
      </c>
      <c r="N14" s="261">
        <v>2.6</v>
      </c>
      <c r="O14" s="42">
        <v>2.6</v>
      </c>
      <c r="P14" s="189" t="s">
        <v>13</v>
      </c>
      <c r="Q14" s="26"/>
    </row>
    <row r="15" spans="1:17" ht="48" customHeight="1" x14ac:dyDescent="0.25">
      <c r="A15" s="380"/>
      <c r="B15" s="390"/>
      <c r="C15" s="453"/>
      <c r="D15" s="418"/>
      <c r="E15" s="418"/>
      <c r="F15" s="421"/>
      <c r="G15" s="421"/>
      <c r="H15" s="421"/>
      <c r="I15" s="424"/>
      <c r="J15" s="40" t="s">
        <v>283</v>
      </c>
      <c r="K15" s="30" t="s">
        <v>282</v>
      </c>
      <c r="L15" s="41" t="s">
        <v>88</v>
      </c>
      <c r="M15" s="44">
        <v>15</v>
      </c>
      <c r="N15" s="44">
        <v>15</v>
      </c>
      <c r="O15" s="41">
        <v>15</v>
      </c>
      <c r="P15" s="189" t="s">
        <v>13</v>
      </c>
      <c r="Q15" s="26"/>
    </row>
    <row r="16" spans="1:17" ht="33" customHeight="1" x14ac:dyDescent="0.2">
      <c r="A16" s="380"/>
      <c r="B16" s="390"/>
      <c r="C16" s="453" t="s">
        <v>17</v>
      </c>
      <c r="D16" s="417" t="s">
        <v>136</v>
      </c>
      <c r="E16" s="417" t="s">
        <v>14</v>
      </c>
      <c r="F16" s="419">
        <v>230.5</v>
      </c>
      <c r="G16" s="419">
        <v>286.3</v>
      </c>
      <c r="H16" s="419">
        <v>286.3</v>
      </c>
      <c r="I16" s="422" t="s">
        <v>13</v>
      </c>
      <c r="J16" s="40" t="s">
        <v>285</v>
      </c>
      <c r="K16" s="45" t="s">
        <v>284</v>
      </c>
      <c r="L16" s="41" t="s">
        <v>258</v>
      </c>
      <c r="M16" s="261">
        <v>92</v>
      </c>
      <c r="N16" s="261">
        <v>92</v>
      </c>
      <c r="O16" s="42">
        <v>92</v>
      </c>
      <c r="P16" s="189" t="s">
        <v>13</v>
      </c>
      <c r="Q16" s="26"/>
    </row>
    <row r="17" spans="1:17" ht="33" customHeight="1" x14ac:dyDescent="0.2">
      <c r="A17" s="380"/>
      <c r="B17" s="390"/>
      <c r="C17" s="453"/>
      <c r="D17" s="418"/>
      <c r="E17" s="418"/>
      <c r="F17" s="421"/>
      <c r="G17" s="421"/>
      <c r="H17" s="421"/>
      <c r="I17" s="424"/>
      <c r="J17" s="40" t="s">
        <v>287</v>
      </c>
      <c r="K17" s="45" t="s">
        <v>286</v>
      </c>
      <c r="L17" s="41" t="s">
        <v>88</v>
      </c>
      <c r="M17" s="44">
        <v>150</v>
      </c>
      <c r="N17" s="44">
        <v>150</v>
      </c>
      <c r="O17" s="63">
        <v>150</v>
      </c>
      <c r="P17" s="189" t="s">
        <v>13</v>
      </c>
      <c r="Q17" s="26"/>
    </row>
    <row r="18" spans="1:17" ht="51" customHeight="1" x14ac:dyDescent="0.2">
      <c r="A18" s="380"/>
      <c r="B18" s="390"/>
      <c r="C18" s="71" t="s">
        <v>18</v>
      </c>
      <c r="D18" s="70" t="s">
        <v>621</v>
      </c>
      <c r="E18" s="70" t="s">
        <v>14</v>
      </c>
      <c r="F18" s="21">
        <v>632.6</v>
      </c>
      <c r="G18" s="21">
        <v>622.79999999999995</v>
      </c>
      <c r="H18" s="21">
        <v>622.79999999999995</v>
      </c>
      <c r="I18" s="9" t="s">
        <v>13</v>
      </c>
      <c r="J18" s="40" t="s">
        <v>277</v>
      </c>
      <c r="K18" s="66" t="s">
        <v>278</v>
      </c>
      <c r="L18" s="41" t="s">
        <v>11</v>
      </c>
      <c r="M18" s="261">
        <v>10</v>
      </c>
      <c r="N18" s="261">
        <v>10</v>
      </c>
      <c r="O18" s="42">
        <v>10</v>
      </c>
      <c r="P18" s="189" t="s">
        <v>13</v>
      </c>
      <c r="Q18" s="26"/>
    </row>
    <row r="19" spans="1:17" ht="27.75" customHeight="1" x14ac:dyDescent="0.2">
      <c r="A19" s="380"/>
      <c r="B19" s="390"/>
      <c r="C19" s="71" t="s">
        <v>19</v>
      </c>
      <c r="D19" s="70" t="s">
        <v>137</v>
      </c>
      <c r="E19" s="70" t="s">
        <v>14</v>
      </c>
      <c r="F19" s="21">
        <v>144.9</v>
      </c>
      <c r="G19" s="21">
        <v>201.6</v>
      </c>
      <c r="H19" s="21">
        <v>201.6</v>
      </c>
      <c r="I19" s="9" t="s">
        <v>13</v>
      </c>
      <c r="J19" s="40" t="s">
        <v>289</v>
      </c>
      <c r="K19" s="66" t="s">
        <v>288</v>
      </c>
      <c r="L19" s="41" t="s">
        <v>88</v>
      </c>
      <c r="M19" s="44">
        <v>188</v>
      </c>
      <c r="N19" s="44">
        <v>188</v>
      </c>
      <c r="O19" s="63">
        <v>188</v>
      </c>
      <c r="P19" s="189" t="s">
        <v>13</v>
      </c>
      <c r="Q19" s="26"/>
    </row>
    <row r="20" spans="1:17" ht="15.75" customHeight="1" x14ac:dyDescent="0.2">
      <c r="A20" s="380"/>
      <c r="B20" s="8" t="s">
        <v>0</v>
      </c>
      <c r="C20" s="378" t="s">
        <v>1</v>
      </c>
      <c r="D20" s="378"/>
      <c r="E20" s="378"/>
      <c r="F20" s="18">
        <f>SUM(F14:F19)</f>
        <v>1127.7</v>
      </c>
      <c r="G20" s="18">
        <f>SUM(G14:G19)</f>
        <v>1260.6999999999998</v>
      </c>
      <c r="H20" s="18">
        <f>SUM(H14:H19)</f>
        <v>1260.6999999999998</v>
      </c>
      <c r="I20" s="4" t="s">
        <v>13</v>
      </c>
      <c r="J20" s="38" t="s">
        <v>13</v>
      </c>
      <c r="K20" s="38" t="s">
        <v>13</v>
      </c>
      <c r="L20" s="38" t="s">
        <v>13</v>
      </c>
      <c r="M20" s="38" t="s">
        <v>13</v>
      </c>
      <c r="N20" s="38" t="s">
        <v>13</v>
      </c>
      <c r="O20" s="38" t="s">
        <v>13</v>
      </c>
      <c r="P20" s="198" t="s">
        <v>13</v>
      </c>
    </row>
    <row r="21" spans="1:17" ht="186" customHeight="1" x14ac:dyDescent="0.2">
      <c r="A21" s="380"/>
      <c r="B21" s="8" t="s">
        <v>10</v>
      </c>
      <c r="C21" s="372" t="s">
        <v>138</v>
      </c>
      <c r="D21" s="373"/>
      <c r="E21" s="4" t="s">
        <v>22</v>
      </c>
      <c r="F21" s="374"/>
      <c r="G21" s="374"/>
      <c r="H21" s="375"/>
      <c r="I21" s="4" t="s">
        <v>228</v>
      </c>
      <c r="J21" s="37" t="s">
        <v>292</v>
      </c>
      <c r="K21" s="62" t="s">
        <v>294</v>
      </c>
      <c r="L21" s="38" t="s">
        <v>11</v>
      </c>
      <c r="M21" s="38">
        <v>-2.2000000000000002</v>
      </c>
      <c r="N21" s="38">
        <v>-2.2000000000000002</v>
      </c>
      <c r="O21" s="38">
        <v>-2.2000000000000002</v>
      </c>
      <c r="P21" s="48" t="s">
        <v>361</v>
      </c>
      <c r="Q21" s="26"/>
    </row>
    <row r="22" spans="1:17" ht="65.25" customHeight="1" x14ac:dyDescent="0.2">
      <c r="A22" s="380"/>
      <c r="B22" s="389" t="s">
        <v>10</v>
      </c>
      <c r="C22" s="453" t="s">
        <v>0</v>
      </c>
      <c r="D22" s="417" t="s">
        <v>139</v>
      </c>
      <c r="E22" s="417" t="s">
        <v>14</v>
      </c>
      <c r="F22" s="451">
        <v>1419</v>
      </c>
      <c r="G22" s="451">
        <v>1486</v>
      </c>
      <c r="H22" s="451">
        <v>1486</v>
      </c>
      <c r="I22" s="454" t="s">
        <v>13</v>
      </c>
      <c r="J22" s="40" t="s">
        <v>293</v>
      </c>
      <c r="K22" s="45" t="s">
        <v>290</v>
      </c>
      <c r="L22" s="41" t="s">
        <v>11</v>
      </c>
      <c r="M22" s="42">
        <v>100</v>
      </c>
      <c r="N22" s="42">
        <v>100</v>
      </c>
      <c r="O22" s="42">
        <v>100</v>
      </c>
      <c r="P22" s="189" t="s">
        <v>13</v>
      </c>
      <c r="Q22" s="26"/>
    </row>
    <row r="23" spans="1:17" ht="49.5" customHeight="1" x14ac:dyDescent="0.2">
      <c r="A23" s="380"/>
      <c r="B23" s="390"/>
      <c r="C23" s="453"/>
      <c r="D23" s="418"/>
      <c r="E23" s="418"/>
      <c r="F23" s="452"/>
      <c r="G23" s="452"/>
      <c r="H23" s="452"/>
      <c r="I23" s="455"/>
      <c r="J23" s="40" t="s">
        <v>296</v>
      </c>
      <c r="K23" s="45" t="s">
        <v>295</v>
      </c>
      <c r="L23" s="41" t="s">
        <v>11</v>
      </c>
      <c r="M23" s="42">
        <v>14</v>
      </c>
      <c r="N23" s="42">
        <v>14</v>
      </c>
      <c r="O23" s="42">
        <v>14</v>
      </c>
      <c r="P23" s="189" t="s">
        <v>13</v>
      </c>
      <c r="Q23" s="26"/>
    </row>
    <row r="24" spans="1:17" ht="17.25" customHeight="1" x14ac:dyDescent="0.2">
      <c r="A24" s="380"/>
      <c r="B24" s="8" t="s">
        <v>10</v>
      </c>
      <c r="C24" s="378" t="s">
        <v>1</v>
      </c>
      <c r="D24" s="378"/>
      <c r="E24" s="378"/>
      <c r="F24" s="18">
        <f t="shared" ref="F24:H24" si="0">SUM(F22:F23)</f>
        <v>1419</v>
      </c>
      <c r="G24" s="18">
        <f t="shared" si="0"/>
        <v>1486</v>
      </c>
      <c r="H24" s="18">
        <f t="shared" si="0"/>
        <v>1486</v>
      </c>
      <c r="I24" s="4" t="s">
        <v>13</v>
      </c>
      <c r="J24" s="38" t="s">
        <v>13</v>
      </c>
      <c r="K24" s="38" t="s">
        <v>13</v>
      </c>
      <c r="L24" s="38" t="s">
        <v>13</v>
      </c>
      <c r="M24" s="38" t="s">
        <v>13</v>
      </c>
      <c r="N24" s="38" t="s">
        <v>13</v>
      </c>
      <c r="O24" s="38" t="s">
        <v>13</v>
      </c>
      <c r="P24" s="198" t="s">
        <v>13</v>
      </c>
    </row>
    <row r="25" spans="1:17" ht="16.5" customHeight="1" x14ac:dyDescent="0.25">
      <c r="A25" s="22" t="s">
        <v>0</v>
      </c>
      <c r="B25" s="370" t="s">
        <v>8</v>
      </c>
      <c r="C25" s="371"/>
      <c r="D25" s="371"/>
      <c r="E25" s="371"/>
      <c r="F25" s="20">
        <f>F20+F24</f>
        <v>2546.6999999999998</v>
      </c>
      <c r="G25" s="20">
        <f>G20+G24</f>
        <v>2746.7</v>
      </c>
      <c r="H25" s="20">
        <f>H20+H24</f>
        <v>2746.7</v>
      </c>
      <c r="I25" s="211"/>
      <c r="J25" s="32"/>
      <c r="K25" s="33"/>
      <c r="L25" s="34"/>
      <c r="M25" s="34"/>
      <c r="N25" s="34"/>
      <c r="O25" s="34"/>
      <c r="P25" s="212"/>
    </row>
    <row r="26" spans="1:17" ht="17.25" customHeight="1" x14ac:dyDescent="0.25">
      <c r="A26" s="192" t="s">
        <v>10</v>
      </c>
      <c r="B26" s="358" t="s">
        <v>507</v>
      </c>
      <c r="C26" s="359"/>
      <c r="D26" s="359"/>
      <c r="E26" s="359"/>
      <c r="F26" s="359"/>
      <c r="G26" s="359"/>
      <c r="H26" s="359"/>
      <c r="I26" s="360"/>
      <c r="J26" s="32"/>
      <c r="K26" s="33"/>
      <c r="L26" s="34"/>
      <c r="M26" s="34"/>
      <c r="N26" s="34"/>
      <c r="O26" s="34"/>
      <c r="P26" s="212"/>
    </row>
    <row r="27" spans="1:17" ht="250.5" customHeight="1" x14ac:dyDescent="0.2">
      <c r="A27" s="379" t="s">
        <v>10</v>
      </c>
      <c r="B27" s="8" t="s">
        <v>0</v>
      </c>
      <c r="C27" s="372" t="s">
        <v>603</v>
      </c>
      <c r="D27" s="373"/>
      <c r="E27" s="4" t="s">
        <v>22</v>
      </c>
      <c r="F27" s="23"/>
      <c r="G27" s="23"/>
      <c r="H27" s="24"/>
      <c r="I27" s="4" t="s">
        <v>229</v>
      </c>
      <c r="J27" s="37" t="s">
        <v>274</v>
      </c>
      <c r="K27" s="62" t="s">
        <v>273</v>
      </c>
      <c r="L27" s="38" t="s">
        <v>11</v>
      </c>
      <c r="M27" s="43">
        <v>-2</v>
      </c>
      <c r="N27" s="43">
        <v>-2</v>
      </c>
      <c r="O27" s="43">
        <v>-2</v>
      </c>
      <c r="P27" s="48" t="s">
        <v>362</v>
      </c>
      <c r="Q27" s="26"/>
    </row>
    <row r="28" spans="1:17" ht="46.5" customHeight="1" x14ac:dyDescent="0.2">
      <c r="A28" s="380"/>
      <c r="B28" s="389" t="s">
        <v>0</v>
      </c>
      <c r="C28" s="417" t="s">
        <v>0</v>
      </c>
      <c r="D28" s="417" t="s">
        <v>140</v>
      </c>
      <c r="E28" s="417" t="s">
        <v>14</v>
      </c>
      <c r="F28" s="419">
        <v>1666.2</v>
      </c>
      <c r="G28" s="419">
        <v>2044.2</v>
      </c>
      <c r="H28" s="419">
        <v>2044.2</v>
      </c>
      <c r="I28" s="422" t="s">
        <v>13</v>
      </c>
      <c r="J28" s="41" t="s">
        <v>281</v>
      </c>
      <c r="K28" s="45" t="s">
        <v>298</v>
      </c>
      <c r="L28" s="41" t="s">
        <v>88</v>
      </c>
      <c r="M28" s="41">
        <v>50</v>
      </c>
      <c r="N28" s="41">
        <v>50</v>
      </c>
      <c r="O28" s="41">
        <v>50</v>
      </c>
      <c r="P28" s="41" t="s">
        <v>13</v>
      </c>
      <c r="Q28" s="26"/>
    </row>
    <row r="29" spans="1:17" ht="52.5" customHeight="1" x14ac:dyDescent="0.2">
      <c r="A29" s="380"/>
      <c r="B29" s="390"/>
      <c r="C29" s="418"/>
      <c r="D29" s="418"/>
      <c r="E29" s="418"/>
      <c r="F29" s="420"/>
      <c r="G29" s="420"/>
      <c r="H29" s="420"/>
      <c r="I29" s="423"/>
      <c r="J29" s="41" t="s">
        <v>297</v>
      </c>
      <c r="K29" s="45" t="s">
        <v>508</v>
      </c>
      <c r="L29" s="41" t="s">
        <v>262</v>
      </c>
      <c r="M29" s="41">
        <v>0.6</v>
      </c>
      <c r="N29" s="41">
        <v>0.7</v>
      </c>
      <c r="O29" s="41">
        <v>0.9</v>
      </c>
      <c r="P29" s="262" t="s">
        <v>13</v>
      </c>
      <c r="Q29" s="26"/>
    </row>
    <row r="30" spans="1:17" ht="51" customHeight="1" x14ac:dyDescent="0.2">
      <c r="A30" s="380"/>
      <c r="B30" s="390"/>
      <c r="C30" s="70" t="s">
        <v>10</v>
      </c>
      <c r="D30" s="70" t="s">
        <v>141</v>
      </c>
      <c r="E30" s="70" t="s">
        <v>14</v>
      </c>
      <c r="F30" s="21">
        <v>275.10000000000002</v>
      </c>
      <c r="G30" s="21">
        <v>319.89999999999998</v>
      </c>
      <c r="H30" s="21">
        <v>319.89999999999998</v>
      </c>
      <c r="I30" s="9" t="s">
        <v>13</v>
      </c>
      <c r="J30" s="41" t="s">
        <v>280</v>
      </c>
      <c r="K30" s="45" t="s">
        <v>279</v>
      </c>
      <c r="L30" s="41" t="s">
        <v>11</v>
      </c>
      <c r="M30" s="42">
        <v>-1</v>
      </c>
      <c r="N30" s="42">
        <v>-1</v>
      </c>
      <c r="O30" s="42">
        <v>-1</v>
      </c>
      <c r="P30" s="41" t="s">
        <v>13</v>
      </c>
      <c r="Q30" s="26"/>
    </row>
    <row r="31" spans="1:17" ht="30.75" customHeight="1" x14ac:dyDescent="0.2">
      <c r="A31" s="380"/>
      <c r="B31" s="390"/>
      <c r="C31" s="70" t="s">
        <v>17</v>
      </c>
      <c r="D31" s="70" t="s">
        <v>142</v>
      </c>
      <c r="E31" s="70" t="s">
        <v>14</v>
      </c>
      <c r="F31" s="21">
        <v>55</v>
      </c>
      <c r="G31" s="21">
        <v>71.400000000000006</v>
      </c>
      <c r="H31" s="21">
        <v>71.400000000000006</v>
      </c>
      <c r="I31" s="9" t="s">
        <v>13</v>
      </c>
      <c r="J31" s="41" t="s">
        <v>509</v>
      </c>
      <c r="K31" s="45" t="s">
        <v>510</v>
      </c>
      <c r="L31" s="41" t="s">
        <v>88</v>
      </c>
      <c r="M31" s="41">
        <v>10</v>
      </c>
      <c r="N31" s="41">
        <v>8</v>
      </c>
      <c r="O31" s="41">
        <v>8</v>
      </c>
      <c r="P31" s="41" t="s">
        <v>13</v>
      </c>
      <c r="Q31" s="26"/>
    </row>
    <row r="32" spans="1:17" ht="53.25" customHeight="1" x14ac:dyDescent="0.2">
      <c r="A32" s="380"/>
      <c r="B32" s="390"/>
      <c r="C32" s="70" t="s">
        <v>24</v>
      </c>
      <c r="D32" s="70" t="s">
        <v>143</v>
      </c>
      <c r="E32" s="70" t="s">
        <v>14</v>
      </c>
      <c r="F32" s="21">
        <v>0</v>
      </c>
      <c r="G32" s="21">
        <v>100</v>
      </c>
      <c r="H32" s="21">
        <v>100</v>
      </c>
      <c r="I32" s="9" t="s">
        <v>13</v>
      </c>
      <c r="J32" s="41" t="s">
        <v>300</v>
      </c>
      <c r="K32" s="45" t="s">
        <v>299</v>
      </c>
      <c r="L32" s="41" t="s">
        <v>88</v>
      </c>
      <c r="M32" s="41">
        <v>1</v>
      </c>
      <c r="N32" s="41">
        <v>1</v>
      </c>
      <c r="O32" s="41">
        <v>1</v>
      </c>
      <c r="P32" s="41" t="s">
        <v>13</v>
      </c>
      <c r="Q32" s="26"/>
    </row>
    <row r="33" spans="1:16" ht="17.25" customHeight="1" x14ac:dyDescent="0.2">
      <c r="A33" s="409"/>
      <c r="B33" s="8" t="s">
        <v>0</v>
      </c>
      <c r="C33" s="368" t="s">
        <v>1</v>
      </c>
      <c r="D33" s="369"/>
      <c r="E33" s="369"/>
      <c r="F33" s="18">
        <f>SUM(F28:F32)</f>
        <v>1996.3000000000002</v>
      </c>
      <c r="G33" s="18">
        <f>SUM(G28:G32)</f>
        <v>2535.5</v>
      </c>
      <c r="H33" s="18">
        <f>SUM(H28:H32)</f>
        <v>2535.5</v>
      </c>
      <c r="I33" s="4" t="s">
        <v>13</v>
      </c>
      <c r="J33" s="37" t="s">
        <v>13</v>
      </c>
      <c r="K33" s="37" t="s">
        <v>13</v>
      </c>
      <c r="L33" s="38" t="s">
        <v>13</v>
      </c>
      <c r="M33" s="38" t="s">
        <v>13</v>
      </c>
      <c r="N33" s="38" t="s">
        <v>13</v>
      </c>
      <c r="O33" s="38" t="s">
        <v>13</v>
      </c>
      <c r="P33" s="198" t="s">
        <v>13</v>
      </c>
    </row>
    <row r="34" spans="1:16" ht="18.75" customHeight="1" x14ac:dyDescent="0.25">
      <c r="A34" s="192" t="s">
        <v>10</v>
      </c>
      <c r="B34" s="370" t="s">
        <v>8</v>
      </c>
      <c r="C34" s="371"/>
      <c r="D34" s="371"/>
      <c r="E34" s="371"/>
      <c r="F34" s="20">
        <f>+F33</f>
        <v>1996.3000000000002</v>
      </c>
      <c r="G34" s="20">
        <f>+G33</f>
        <v>2535.5</v>
      </c>
      <c r="H34" s="20">
        <f>+H33</f>
        <v>2535.5</v>
      </c>
      <c r="I34" s="211"/>
      <c r="J34" s="32"/>
      <c r="K34" s="32"/>
      <c r="L34" s="34"/>
      <c r="M34" s="34"/>
      <c r="N34" s="34"/>
      <c r="O34" s="34"/>
      <c r="P34" s="212"/>
    </row>
    <row r="35" spans="1:16" ht="15" customHeight="1" x14ac:dyDescent="0.25">
      <c r="A35" s="449" t="s">
        <v>2</v>
      </c>
      <c r="B35" s="450"/>
      <c r="C35" s="450"/>
      <c r="D35" s="450"/>
      <c r="E35" s="450"/>
      <c r="F35" s="173">
        <f>F25+F34</f>
        <v>4543</v>
      </c>
      <c r="G35" s="173">
        <f>G25+G34</f>
        <v>5282.2</v>
      </c>
      <c r="H35" s="173">
        <f>H25+H34</f>
        <v>5282.2</v>
      </c>
      <c r="I35" s="213"/>
      <c r="J35" s="12"/>
      <c r="K35" s="12"/>
      <c r="L35" s="12"/>
      <c r="M35" s="12"/>
      <c r="N35" s="12"/>
      <c r="O35" s="12"/>
      <c r="P35" s="12"/>
    </row>
    <row r="36" spans="1:16" ht="16.5" customHeight="1" x14ac:dyDescent="0.25">
      <c r="A36" s="5" t="s">
        <v>25</v>
      </c>
    </row>
    <row r="37" spans="1:16" ht="17.25" customHeight="1" x14ac:dyDescent="0.25">
      <c r="A37" s="5" t="s">
        <v>26</v>
      </c>
    </row>
    <row r="38" spans="1:16" hidden="1" x14ac:dyDescent="0.25">
      <c r="A38" s="5" t="s">
        <v>16</v>
      </c>
    </row>
    <row r="39" spans="1:16" hidden="1" x14ac:dyDescent="0.25">
      <c r="A39" s="5" t="s">
        <v>15</v>
      </c>
    </row>
    <row r="40" spans="1:16" hidden="1" x14ac:dyDescent="0.25">
      <c r="A40" s="401" t="s">
        <v>3</v>
      </c>
      <c r="B40" s="402"/>
      <c r="C40" s="402"/>
      <c r="D40" s="14"/>
      <c r="E40" s="14"/>
      <c r="F40" s="174" t="e">
        <f>F14+#REF!+F16+F19+#REF!+#REF!+#REF!+#REF!+#REF!+#REF!+#REF!+#REF!+#REF!+#REF!+#REF!+#REF!+#REF!+#REF!+#REF!+SUMIF(#REF!,#REF!,#REF!)+#REF!+#REF!+#REF!+#REF!+#REF!+#REF!+#REF!+#REF!+#REF!+#REF!+#REF!</f>
        <v>#REF!</v>
      </c>
      <c r="G40" s="174" t="e">
        <f>G14+#REF!+G16+G19+#REF!+#REF!+#REF!+#REF!+#REF!+#REF!+#REF!+#REF!+#REF!+#REF!+#REF!+#REF!+#REF!+#REF!+#REF!+SUMIF(#REF!,#REF!,#REF!)+#REF!+#REF!+#REF!+#REF!+#REF!+#REF!+#REF!+#REF!+#REF!+#REF!+#REF!</f>
        <v>#REF!</v>
      </c>
      <c r="H40" s="214" t="e">
        <f>H14+#REF!+H16+H19+#REF!+#REF!+#REF!+#REF!+#REF!+#REF!+#REF!+#REF!+#REF!+#REF!+#REF!+#REF!+#REF!+#REF!+#REF!+SUMIF(#REF!,#REF!,#REF!)+#REF!+#REF!+#REF!+#REF!+#REF!+#REF!+#REF!+#REF!+#REF!+#REF!+#REF!</f>
        <v>#REF!</v>
      </c>
    </row>
    <row r="41" spans="1:16" hidden="1" x14ac:dyDescent="0.25">
      <c r="A41" s="403"/>
      <c r="B41" s="404"/>
      <c r="C41" s="404"/>
      <c r="D41" s="15"/>
      <c r="E41" s="15"/>
      <c r="F41" s="175" t="e">
        <f>F15+#REF!+F18+#REF!+#REF!+#REF!+#REF!+#REF!+#REF!+#REF!+#REF!+#REF!+#REF!+#REF!+#REF!+#REF!+#REF!+#REF!+#REF!+SUMIF(#REF!,#REF!,#REF!)+F28+#REF!+#REF!</f>
        <v>#REF!</v>
      </c>
      <c r="G41" s="175" t="e">
        <f>G15+#REF!+G18+#REF!+#REF!+#REF!+#REF!+#REF!+#REF!+#REF!+#REF!+#REF!+#REF!+#REF!+#REF!+#REF!+#REF!+#REF!+#REF!+SUMIF(#REF!,#REF!,#REF!)+G28+#REF!+#REF!</f>
        <v>#REF!</v>
      </c>
      <c r="H41" s="215" t="e">
        <f>H15+#REF!+H18+#REF!+#REF!+#REF!+#REF!+#REF!+#REF!+#REF!+#REF!+#REF!+#REF!+#REF!+#REF!+#REF!+#REF!+#REF!+#REF!+SUMIF(#REF!,#REF!,#REF!)+H28+#REF!+#REF!</f>
        <v>#REF!</v>
      </c>
    </row>
    <row r="42" spans="1:16" hidden="1" x14ac:dyDescent="0.25">
      <c r="A42" s="403"/>
      <c r="B42" s="404"/>
      <c r="C42" s="404"/>
      <c r="D42" s="15"/>
      <c r="E42" s="15"/>
      <c r="F42" s="175" t="e">
        <f>#REF!+#REF!+#REF!+#REF!+#REF!+#REF!+#REF!+#REF!+#REF!+#REF!+#REF!+#REF!+#REF!+#REF!+#REF!+#REF!+#REF!+#REF!+#REF!+SUMIF(#REF!,#REF!,#REF!)</f>
        <v>#REF!</v>
      </c>
      <c r="G42" s="175" t="e">
        <f>#REF!+#REF!+#REF!+#REF!+#REF!+#REF!+#REF!+#REF!+#REF!+#REF!+#REF!+#REF!+#REF!+#REF!+#REF!+#REF!+#REF!+#REF!+#REF!+SUMIF(#REF!,#REF!,#REF!)</f>
        <v>#REF!</v>
      </c>
      <c r="H42" s="215" t="e">
        <f>#REF!+#REF!+#REF!+#REF!+#REF!+#REF!+#REF!+#REF!+#REF!+#REF!+#REF!+#REF!+#REF!+#REF!+#REF!+#REF!+#REF!+#REF!+#REF!+SUMIF(#REF!,#REF!,#REF!)</f>
        <v>#REF!</v>
      </c>
    </row>
    <row r="43" spans="1:16" hidden="1" x14ac:dyDescent="0.25">
      <c r="A43" s="403"/>
      <c r="B43" s="404"/>
      <c r="C43" s="404"/>
      <c r="D43" s="15"/>
      <c r="E43" s="15"/>
      <c r="F43" s="175" t="e">
        <f>#REF!+#REF!</f>
        <v>#REF!</v>
      </c>
      <c r="G43" s="175" t="e">
        <f>#REF!</f>
        <v>#REF!</v>
      </c>
      <c r="H43" s="215" t="e">
        <f>#REF!</f>
        <v>#REF!</v>
      </c>
    </row>
    <row r="44" spans="1:16" hidden="1" x14ac:dyDescent="0.25">
      <c r="A44" s="405" t="s">
        <v>2</v>
      </c>
      <c r="B44" s="406"/>
      <c r="C44" s="406"/>
      <c r="D44" s="406"/>
      <c r="E44" s="406"/>
      <c r="F44" s="176" t="e">
        <f t="shared" ref="F44:H44" si="1">SUM(F40:F43)</f>
        <v>#REF!</v>
      </c>
      <c r="G44" s="176" t="e">
        <f t="shared" si="1"/>
        <v>#REF!</v>
      </c>
      <c r="H44" s="216" t="e">
        <f t="shared" si="1"/>
        <v>#REF!</v>
      </c>
    </row>
    <row r="45" spans="1:16" hidden="1" x14ac:dyDescent="0.25">
      <c r="A45" s="407" t="s">
        <v>6</v>
      </c>
      <c r="B45" s="408"/>
      <c r="C45" s="408"/>
      <c r="D45" s="408"/>
      <c r="E45" s="408"/>
      <c r="F45" s="177"/>
      <c r="G45" s="177"/>
      <c r="H45" s="217"/>
    </row>
    <row r="46" spans="1:16" hidden="1" x14ac:dyDescent="0.25">
      <c r="A46" s="366" t="s">
        <v>4</v>
      </c>
      <c r="B46" s="367"/>
      <c r="C46" s="367"/>
      <c r="D46" s="367"/>
      <c r="E46" s="367"/>
      <c r="F46" s="178" t="e">
        <f>#REF!</f>
        <v>#REF!</v>
      </c>
      <c r="G46" s="178" t="e">
        <f>#REF!</f>
        <v>#REF!</v>
      </c>
      <c r="H46" s="218" t="e">
        <f>#REF!</f>
        <v>#REF!</v>
      </c>
    </row>
    <row r="47" spans="1:16" ht="15.75" hidden="1" thickBot="1" x14ac:dyDescent="0.3">
      <c r="A47" s="398" t="s">
        <v>5</v>
      </c>
      <c r="B47" s="399"/>
      <c r="C47" s="399"/>
      <c r="D47" s="399"/>
      <c r="E47" s="399"/>
      <c r="F47" s="179" t="e">
        <f>F35-F46</f>
        <v>#REF!</v>
      </c>
      <c r="G47" s="179" t="e">
        <f>G35-G46</f>
        <v>#REF!</v>
      </c>
      <c r="H47" s="219" t="e">
        <f>H35-H46</f>
        <v>#REF!</v>
      </c>
    </row>
    <row r="48" spans="1:16" hidden="1" x14ac:dyDescent="0.25">
      <c r="F48" s="2"/>
      <c r="G48" s="2"/>
      <c r="H48" s="2"/>
    </row>
    <row r="49" spans="1:21" hidden="1" x14ac:dyDescent="0.25">
      <c r="F49" s="6" t="e">
        <f>F44-F35</f>
        <v>#REF!</v>
      </c>
      <c r="G49" s="6" t="e">
        <f>G44-G35</f>
        <v>#REF!</v>
      </c>
      <c r="H49" s="6" t="e">
        <f>H44-H35</f>
        <v>#REF!</v>
      </c>
    </row>
    <row r="50" spans="1:21" hidden="1" x14ac:dyDescent="0.25">
      <c r="F50" s="10" t="e">
        <f>F46+F47-F35</f>
        <v>#REF!</v>
      </c>
      <c r="G50" s="10" t="e">
        <f>G46+G47-G35</f>
        <v>#REF!</v>
      </c>
      <c r="H50" s="10" t="e">
        <f>H46+H47-H35</f>
        <v>#REF!</v>
      </c>
    </row>
    <row r="51" spans="1:21" ht="15.75" customHeight="1" x14ac:dyDescent="0.2">
      <c r="A51" s="313" t="s">
        <v>57</v>
      </c>
      <c r="B51" s="314"/>
      <c r="C51" s="314"/>
      <c r="D51" s="314"/>
      <c r="E51" s="314"/>
      <c r="F51" s="180" t="s">
        <v>58</v>
      </c>
      <c r="G51" s="180" t="s">
        <v>59</v>
      </c>
      <c r="H51" s="257" t="s">
        <v>60</v>
      </c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</row>
    <row r="52" spans="1:21" ht="15.75" customHeight="1" x14ac:dyDescent="0.25">
      <c r="A52" s="396" t="s">
        <v>61</v>
      </c>
      <c r="B52" s="397"/>
      <c r="C52" s="397"/>
      <c r="D52" s="397"/>
      <c r="E52" s="397"/>
      <c r="F52" s="181">
        <f>SUM(F53:F58)</f>
        <v>4543</v>
      </c>
      <c r="G52" s="181">
        <f>SUM(G53:G58)</f>
        <v>5282.2000000000007</v>
      </c>
      <c r="H52" s="181">
        <f>SUM(H53:H58)</f>
        <v>5282.2000000000007</v>
      </c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</row>
    <row r="53" spans="1:21" ht="15.75" customHeight="1" x14ac:dyDescent="0.2">
      <c r="A53" s="288" t="s">
        <v>416</v>
      </c>
      <c r="B53" s="289"/>
      <c r="C53" s="289"/>
      <c r="D53" s="289"/>
      <c r="E53" s="289"/>
      <c r="F53" s="109">
        <v>2090.8000000000002</v>
      </c>
      <c r="G53" s="109">
        <v>2403.4</v>
      </c>
      <c r="H53" s="109">
        <v>2403.4</v>
      </c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</row>
    <row r="54" spans="1:21" ht="15.75" customHeight="1" x14ac:dyDescent="0.25">
      <c r="A54" s="394" t="s">
        <v>652</v>
      </c>
      <c r="B54" s="395"/>
      <c r="C54" s="395"/>
      <c r="D54" s="395"/>
      <c r="E54" s="395"/>
      <c r="F54" s="109">
        <v>1331.1</v>
      </c>
      <c r="G54" s="109">
        <v>0</v>
      </c>
      <c r="H54" s="109">
        <v>0</v>
      </c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</row>
    <row r="55" spans="1:21" ht="15.75" customHeight="1" x14ac:dyDescent="0.25">
      <c r="A55" s="394" t="s">
        <v>651</v>
      </c>
      <c r="B55" s="395"/>
      <c r="C55" s="395"/>
      <c r="D55" s="395"/>
      <c r="E55" s="395"/>
      <c r="F55" s="109">
        <v>1121.0999999999999</v>
      </c>
      <c r="G55" s="109">
        <v>2878.8</v>
      </c>
      <c r="H55" s="109">
        <v>2878.8</v>
      </c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</row>
    <row r="56" spans="1:21" ht="15.75" customHeight="1" x14ac:dyDescent="0.25">
      <c r="A56" s="394" t="s">
        <v>663</v>
      </c>
      <c r="B56" s="395"/>
      <c r="C56" s="395"/>
      <c r="D56" s="395"/>
      <c r="E56" s="395"/>
      <c r="F56" s="109">
        <v>0</v>
      </c>
      <c r="G56" s="109">
        <v>0</v>
      </c>
      <c r="H56" s="109">
        <v>0</v>
      </c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</row>
    <row r="57" spans="1:21" ht="15.75" customHeight="1" x14ac:dyDescent="0.25">
      <c r="A57" s="394" t="s">
        <v>417</v>
      </c>
      <c r="B57" s="395"/>
      <c r="C57" s="395"/>
      <c r="D57" s="395"/>
      <c r="E57" s="395"/>
      <c r="F57" s="109">
        <v>0</v>
      </c>
      <c r="G57" s="109">
        <v>0</v>
      </c>
      <c r="H57" s="109">
        <v>0</v>
      </c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</row>
    <row r="58" spans="1:21" ht="15.75" customHeight="1" x14ac:dyDescent="0.25">
      <c r="A58" s="394" t="s">
        <v>418</v>
      </c>
      <c r="B58" s="395"/>
      <c r="C58" s="395"/>
      <c r="D58" s="395"/>
      <c r="E58" s="395"/>
      <c r="F58" s="109">
        <v>0</v>
      </c>
      <c r="G58" s="109">
        <v>0</v>
      </c>
      <c r="H58" s="109">
        <v>0</v>
      </c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</row>
    <row r="59" spans="1:21" ht="32.25" customHeight="1" x14ac:dyDescent="0.2">
      <c r="A59" s="315" t="s">
        <v>419</v>
      </c>
      <c r="B59" s="316"/>
      <c r="C59" s="316"/>
      <c r="D59" s="316"/>
      <c r="E59" s="316"/>
      <c r="F59" s="181">
        <f>SUM(F60:F62)</f>
        <v>0</v>
      </c>
      <c r="G59" s="181">
        <f>SUM(G60:G62)</f>
        <v>0</v>
      </c>
      <c r="H59" s="181">
        <f>SUM(H60:H62)</f>
        <v>0</v>
      </c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</row>
    <row r="60" spans="1:21" ht="15.75" customHeight="1" x14ac:dyDescent="0.2">
      <c r="A60" s="288" t="s">
        <v>653</v>
      </c>
      <c r="B60" s="289"/>
      <c r="C60" s="289"/>
      <c r="D60" s="289"/>
      <c r="E60" s="289"/>
      <c r="F60" s="109">
        <v>0</v>
      </c>
      <c r="G60" s="109">
        <v>0</v>
      </c>
      <c r="H60" s="109">
        <v>0</v>
      </c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</row>
    <row r="61" spans="1:21" ht="15.75" customHeight="1" x14ac:dyDescent="0.2">
      <c r="A61" s="288" t="s">
        <v>619</v>
      </c>
      <c r="B61" s="289"/>
      <c r="C61" s="289"/>
      <c r="D61" s="289"/>
      <c r="E61" s="289"/>
      <c r="F61" s="109">
        <v>0</v>
      </c>
      <c r="G61" s="109">
        <v>0</v>
      </c>
      <c r="H61" s="109">
        <v>0</v>
      </c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</row>
    <row r="62" spans="1:21" ht="15.75" customHeight="1" x14ac:dyDescent="0.2">
      <c r="A62" s="288" t="s">
        <v>620</v>
      </c>
      <c r="B62" s="289"/>
      <c r="C62" s="289"/>
      <c r="D62" s="289"/>
      <c r="E62" s="312"/>
      <c r="F62" s="109">
        <v>0</v>
      </c>
      <c r="G62" s="109">
        <v>0</v>
      </c>
      <c r="H62" s="109">
        <v>0</v>
      </c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</row>
    <row r="63" spans="1:21" ht="15.75" x14ac:dyDescent="0.25">
      <c r="A63" s="387" t="s">
        <v>62</v>
      </c>
      <c r="B63" s="388"/>
      <c r="C63" s="388"/>
      <c r="D63" s="388"/>
      <c r="E63" s="388"/>
      <c r="F63" s="58">
        <f>F52+F59</f>
        <v>4543</v>
      </c>
      <c r="G63" s="58">
        <f>G52+G59</f>
        <v>5282.2000000000007</v>
      </c>
      <c r="H63" s="58">
        <f>H52+H59</f>
        <v>5282.2000000000007</v>
      </c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</row>
    <row r="64" spans="1:21" ht="19.5" customHeight="1" x14ac:dyDescent="0.2">
      <c r="A64" s="299" t="s">
        <v>420</v>
      </c>
      <c r="B64" s="299"/>
      <c r="C64" s="299"/>
      <c r="D64" s="299"/>
      <c r="E64" s="299"/>
      <c r="F64" s="61">
        <v>0</v>
      </c>
      <c r="G64" s="61">
        <v>0</v>
      </c>
      <c r="H64" s="61">
        <v>0</v>
      </c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</row>
    <row r="65" spans="1:21" ht="33.75" customHeight="1" x14ac:dyDescent="0.2">
      <c r="A65" s="287" t="s">
        <v>63</v>
      </c>
      <c r="B65" s="287"/>
      <c r="C65" s="287"/>
      <c r="D65" s="287"/>
      <c r="E65" s="287"/>
      <c r="F65" s="88">
        <v>3.6</v>
      </c>
      <c r="G65" s="88">
        <f>(G63/F63-1)*100</f>
        <v>16.271186440677976</v>
      </c>
      <c r="H65" s="88">
        <f>(H63/G63-1)*100</f>
        <v>0</v>
      </c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</row>
    <row r="66" spans="1:21" ht="12.75" x14ac:dyDescent="0.2">
      <c r="A66" s="182"/>
      <c r="B66" s="182"/>
      <c r="C66" s="182"/>
      <c r="D66" s="182"/>
      <c r="E66" s="182"/>
      <c r="F66" s="263"/>
      <c r="G66" s="263"/>
      <c r="H66" s="263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</row>
    <row r="67" spans="1:21" ht="12.75" x14ac:dyDescent="0.2">
      <c r="A67" s="182"/>
      <c r="B67" s="182"/>
      <c r="C67" s="182"/>
      <c r="D67" s="182"/>
      <c r="E67" s="182"/>
      <c r="F67" s="182"/>
      <c r="G67" s="182"/>
      <c r="H67" s="36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</row>
    <row r="69" spans="1:21" s="3" customFormat="1" x14ac:dyDescent="0.25">
      <c r="A69" s="2"/>
      <c r="B69" s="2"/>
      <c r="Q69" s="1"/>
      <c r="R69" s="1"/>
      <c r="S69" s="1"/>
      <c r="T69" s="1"/>
      <c r="U69" s="1"/>
    </row>
    <row r="70" spans="1:21" s="3" customFormat="1" x14ac:dyDescent="0.25">
      <c r="A70" s="2"/>
      <c r="B70" s="2"/>
      <c r="H70" s="26"/>
      <c r="Q70" s="1"/>
      <c r="R70" s="1"/>
      <c r="S70" s="1"/>
      <c r="T70" s="1"/>
      <c r="U70" s="1"/>
    </row>
    <row r="71" spans="1:21" s="3" customFormat="1" x14ac:dyDescent="0.25">
      <c r="A71" s="2"/>
      <c r="B71" s="2"/>
      <c r="H71" s="26"/>
      <c r="Q71" s="1"/>
      <c r="R71" s="1"/>
      <c r="S71" s="1"/>
      <c r="T71" s="1"/>
      <c r="U71" s="1"/>
    </row>
    <row r="72" spans="1:21" s="3" customFormat="1" x14ac:dyDescent="0.25">
      <c r="A72" s="2"/>
      <c r="B72" s="2"/>
      <c r="H72" s="26"/>
      <c r="Q72" s="1"/>
      <c r="R72" s="1"/>
      <c r="S72" s="1"/>
      <c r="T72" s="1"/>
      <c r="U72" s="1"/>
    </row>
    <row r="73" spans="1:21" s="3" customFormat="1" x14ac:dyDescent="0.25">
      <c r="A73" s="2"/>
      <c r="B73" s="2"/>
      <c r="H73" s="26"/>
      <c r="Q73" s="1"/>
      <c r="R73" s="1"/>
      <c r="S73" s="1"/>
      <c r="T73" s="1"/>
      <c r="U73" s="1"/>
    </row>
    <row r="74" spans="1:21" s="3" customFormat="1" x14ac:dyDescent="0.25">
      <c r="A74" s="2"/>
      <c r="B74" s="2"/>
      <c r="H74" s="26"/>
      <c r="Q74" s="1"/>
      <c r="R74" s="1"/>
      <c r="S74" s="1"/>
      <c r="T74" s="1"/>
      <c r="U74" s="1"/>
    </row>
    <row r="75" spans="1:21" s="3" customFormat="1" x14ac:dyDescent="0.25">
      <c r="A75" s="2"/>
      <c r="B75" s="2"/>
      <c r="Q75" s="1"/>
      <c r="R75" s="1"/>
      <c r="S75" s="1"/>
      <c r="T75" s="1"/>
      <c r="U75" s="1"/>
    </row>
    <row r="76" spans="1:21" s="3" customFormat="1" x14ac:dyDescent="0.25">
      <c r="A76" s="2"/>
      <c r="B76" s="2"/>
      <c r="H76" s="26"/>
      <c r="Q76" s="1"/>
      <c r="R76" s="1"/>
      <c r="S76" s="1"/>
      <c r="T76" s="1"/>
      <c r="U76" s="1"/>
    </row>
    <row r="77" spans="1:21" s="3" customFormat="1" x14ac:dyDescent="0.25">
      <c r="A77" s="2"/>
      <c r="B77" s="2"/>
      <c r="Q77" s="1"/>
      <c r="R77" s="1"/>
      <c r="S77" s="1"/>
      <c r="T77" s="1"/>
      <c r="U77" s="1"/>
    </row>
    <row r="78" spans="1:21" s="3" customFormat="1" x14ac:dyDescent="0.25">
      <c r="A78" s="2"/>
      <c r="B78" s="2"/>
      <c r="Q78" s="1"/>
      <c r="R78" s="1"/>
      <c r="S78" s="1"/>
      <c r="T78" s="1"/>
      <c r="U78" s="1"/>
    </row>
    <row r="79" spans="1:21" s="3" customFormat="1" x14ac:dyDescent="0.25">
      <c r="A79" s="2"/>
      <c r="B79" s="2"/>
      <c r="Q79" s="1"/>
      <c r="R79" s="1"/>
      <c r="S79" s="1"/>
      <c r="T79" s="1"/>
      <c r="U79" s="1"/>
    </row>
  </sheetData>
  <dataConsolidate/>
  <mergeCells count="88">
    <mergeCell ref="E2:I2"/>
    <mergeCell ref="E3:I3"/>
    <mergeCell ref="F28:F29"/>
    <mergeCell ref="G28:G29"/>
    <mergeCell ref="H28:H29"/>
    <mergeCell ref="G14:G15"/>
    <mergeCell ref="H14:H15"/>
    <mergeCell ref="I14:I15"/>
    <mergeCell ref="H16:H17"/>
    <mergeCell ref="G16:G17"/>
    <mergeCell ref="I16:I17"/>
    <mergeCell ref="F14:F15"/>
    <mergeCell ref="I22:I23"/>
    <mergeCell ref="F16:F17"/>
    <mergeCell ref="C24:E24"/>
    <mergeCell ref="C20:E20"/>
    <mergeCell ref="A8:A10"/>
    <mergeCell ref="B8:B10"/>
    <mergeCell ref="C8:C10"/>
    <mergeCell ref="D8:D10"/>
    <mergeCell ref="E8:E10"/>
    <mergeCell ref="B14:B19"/>
    <mergeCell ref="C16:C17"/>
    <mergeCell ref="D16:D17"/>
    <mergeCell ref="E16:E17"/>
    <mergeCell ref="J7:P7"/>
    <mergeCell ref="P8:P10"/>
    <mergeCell ref="F8:F10"/>
    <mergeCell ref="G8:G10"/>
    <mergeCell ref="M8:O8"/>
    <mergeCell ref="C22:C23"/>
    <mergeCell ref="D22:D23"/>
    <mergeCell ref="E22:E23"/>
    <mergeCell ref="C14:C15"/>
    <mergeCell ref="D14:D15"/>
    <mergeCell ref="E14:E15"/>
    <mergeCell ref="A57:E57"/>
    <mergeCell ref="A58:E58"/>
    <mergeCell ref="A65:E65"/>
    <mergeCell ref="A59:E59"/>
    <mergeCell ref="A60:E60"/>
    <mergeCell ref="A61:E61"/>
    <mergeCell ref="A63:E63"/>
    <mergeCell ref="A64:E64"/>
    <mergeCell ref="A62:E62"/>
    <mergeCell ref="L2:P2"/>
    <mergeCell ref="L3:P3"/>
    <mergeCell ref="A53:E53"/>
    <mergeCell ref="B34:E34"/>
    <mergeCell ref="A35:E35"/>
    <mergeCell ref="C21:D21"/>
    <mergeCell ref="F21:H21"/>
    <mergeCell ref="F22:F23"/>
    <mergeCell ref="G22:G23"/>
    <mergeCell ref="H22:H23"/>
    <mergeCell ref="A51:E51"/>
    <mergeCell ref="A52:E52"/>
    <mergeCell ref="B25:E25"/>
    <mergeCell ref="I28:I29"/>
    <mergeCell ref="A40:C43"/>
    <mergeCell ref="H5:I5"/>
    <mergeCell ref="A27:A33"/>
    <mergeCell ref="C33:E33"/>
    <mergeCell ref="D28:D29"/>
    <mergeCell ref="E28:E29"/>
    <mergeCell ref="A56:E56"/>
    <mergeCell ref="A54:E54"/>
    <mergeCell ref="A55:E55"/>
    <mergeCell ref="A44:E44"/>
    <mergeCell ref="A46:E46"/>
    <mergeCell ref="A47:E47"/>
    <mergeCell ref="A45:E45"/>
    <mergeCell ref="L4:P4"/>
    <mergeCell ref="L5:P5"/>
    <mergeCell ref="B26:I26"/>
    <mergeCell ref="C27:D27"/>
    <mergeCell ref="C28:C29"/>
    <mergeCell ref="B28:B32"/>
    <mergeCell ref="A7:I7"/>
    <mergeCell ref="B12:P12"/>
    <mergeCell ref="C13:D13"/>
    <mergeCell ref="F13:H13"/>
    <mergeCell ref="H8:H10"/>
    <mergeCell ref="I8:I10"/>
    <mergeCell ref="J8:J10"/>
    <mergeCell ref="K8:L8"/>
    <mergeCell ref="A13:A24"/>
    <mergeCell ref="B22:B23"/>
  </mergeCells>
  <pageMargins left="0.43307086614173229" right="0.23622047244094491" top="0.94488188976377963" bottom="0.74803149606299213" header="0.31496062992125984" footer="0.31496062992125984"/>
  <pageSetup paperSize="8" fitToHeight="0" orientation="landscape" r:id="rId1"/>
  <rowBreaks count="2" manualBreakCount="2">
    <brk id="21" max="16383" man="1"/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0"/>
  <sheetViews>
    <sheetView zoomScaleNormal="100" zoomScaleSheetLayoutView="100" workbookViewId="0">
      <pane ySplit="10" topLeftCell="A32" activePane="bottomLeft" state="frozen"/>
      <selection pane="bottomLeft" activeCell="E35" sqref="E35"/>
    </sheetView>
  </sheetViews>
  <sheetFormatPr defaultColWidth="9.140625" defaultRowHeight="15" x14ac:dyDescent="0.25"/>
  <cols>
    <col min="1" max="2" width="11.28515625" style="2" customWidth="1"/>
    <col min="3" max="3" width="11.28515625" style="3" customWidth="1"/>
    <col min="4" max="4" width="25.7109375" style="3" customWidth="1"/>
    <col min="5" max="5" width="11.28515625" style="3" customWidth="1"/>
    <col min="6" max="8" width="12.42578125" style="3" customWidth="1"/>
    <col min="9" max="9" width="17" style="3" customWidth="1"/>
    <col min="10" max="10" width="17.7109375" style="3" customWidth="1"/>
    <col min="11" max="11" width="28.85546875" style="3" customWidth="1"/>
    <col min="12" max="12" width="10.42578125" style="3" customWidth="1"/>
    <col min="13" max="13" width="10.140625" style="3" customWidth="1"/>
    <col min="14" max="14" width="8.85546875" style="3" customWidth="1"/>
    <col min="15" max="15" width="9.7109375" style="3" customWidth="1"/>
    <col min="16" max="16" width="24" style="11" customWidth="1"/>
    <col min="17" max="17" width="20.28515625" style="1" customWidth="1"/>
    <col min="18" max="18" width="10" style="1" customWidth="1"/>
    <col min="19" max="16384" width="9.140625" style="1"/>
  </cols>
  <sheetData>
    <row r="1" spans="1:17" x14ac:dyDescent="0.25">
      <c r="I1" s="29"/>
    </row>
    <row r="2" spans="1:17" x14ac:dyDescent="0.25">
      <c r="E2" s="429"/>
      <c r="F2" s="429"/>
      <c r="G2" s="429"/>
      <c r="H2" s="429"/>
      <c r="I2" s="429"/>
      <c r="L2" s="353" t="s">
        <v>644</v>
      </c>
      <c r="M2" s="353"/>
      <c r="N2" s="353"/>
      <c r="O2" s="353"/>
      <c r="P2" s="353"/>
    </row>
    <row r="3" spans="1:17" ht="13.5" customHeight="1" x14ac:dyDescent="0.25">
      <c r="E3" s="430"/>
      <c r="F3" s="430"/>
      <c r="G3" s="430"/>
      <c r="H3" s="430"/>
      <c r="I3" s="430"/>
      <c r="L3" s="354" t="s">
        <v>657</v>
      </c>
      <c r="M3" s="354"/>
      <c r="N3" s="354"/>
      <c r="O3" s="354"/>
      <c r="P3" s="354"/>
    </row>
    <row r="4" spans="1:17" ht="13.5" customHeight="1" x14ac:dyDescent="0.25">
      <c r="E4" s="29"/>
      <c r="F4" s="29"/>
      <c r="G4" s="29"/>
      <c r="H4" s="29"/>
      <c r="I4" s="29"/>
      <c r="L4" s="275" t="s">
        <v>674</v>
      </c>
      <c r="M4" s="275"/>
      <c r="N4" s="275"/>
      <c r="O4" s="275"/>
      <c r="P4" s="275"/>
    </row>
    <row r="5" spans="1:17" ht="14.25" customHeight="1" x14ac:dyDescent="0.25">
      <c r="F5" s="1"/>
      <c r="G5" s="13"/>
      <c r="H5" s="469"/>
      <c r="I5" s="469"/>
      <c r="L5" s="275" t="s">
        <v>675</v>
      </c>
      <c r="M5" s="275"/>
      <c r="N5" s="275"/>
      <c r="O5" s="275"/>
      <c r="P5" s="275"/>
    </row>
    <row r="6" spans="1:17" x14ac:dyDescent="0.25">
      <c r="F6" s="1"/>
      <c r="G6" s="13"/>
      <c r="H6" s="1"/>
      <c r="I6" s="1"/>
    </row>
    <row r="7" spans="1:17" ht="32.25" customHeight="1" x14ac:dyDescent="0.2">
      <c r="A7" s="352" t="s">
        <v>690</v>
      </c>
      <c r="B7" s="352"/>
      <c r="C7" s="352"/>
      <c r="D7" s="352"/>
      <c r="E7" s="352"/>
      <c r="F7" s="352"/>
      <c r="G7" s="352"/>
      <c r="H7" s="352"/>
      <c r="I7" s="352"/>
      <c r="J7" s="352" t="s">
        <v>99</v>
      </c>
      <c r="K7" s="352"/>
      <c r="L7" s="352"/>
      <c r="M7" s="352"/>
      <c r="N7" s="352"/>
      <c r="O7" s="352"/>
      <c r="P7" s="352"/>
    </row>
    <row r="8" spans="1:17" ht="12.75" x14ac:dyDescent="0.2">
      <c r="A8" s="356" t="s">
        <v>9</v>
      </c>
      <c r="B8" s="356" t="s">
        <v>28</v>
      </c>
      <c r="C8" s="356" t="s">
        <v>35</v>
      </c>
      <c r="D8" s="356" t="s">
        <v>36</v>
      </c>
      <c r="E8" s="356" t="s">
        <v>27</v>
      </c>
      <c r="F8" s="356" t="s">
        <v>33</v>
      </c>
      <c r="G8" s="356" t="s">
        <v>185</v>
      </c>
      <c r="H8" s="356" t="s">
        <v>34</v>
      </c>
      <c r="I8" s="356" t="s">
        <v>29</v>
      </c>
      <c r="J8" s="365" t="s">
        <v>7</v>
      </c>
      <c r="K8" s="365" t="s">
        <v>30</v>
      </c>
      <c r="L8" s="365"/>
      <c r="M8" s="365" t="s">
        <v>31</v>
      </c>
      <c r="N8" s="365"/>
      <c r="O8" s="365"/>
      <c r="P8" s="357" t="s">
        <v>32</v>
      </c>
    </row>
    <row r="9" spans="1:17" ht="63.75" customHeight="1" x14ac:dyDescent="0.2">
      <c r="A9" s="356"/>
      <c r="B9" s="356"/>
      <c r="C9" s="356"/>
      <c r="D9" s="356"/>
      <c r="E9" s="356"/>
      <c r="F9" s="356"/>
      <c r="G9" s="356"/>
      <c r="H9" s="356"/>
      <c r="I9" s="356"/>
      <c r="J9" s="365"/>
      <c r="K9" s="190" t="s">
        <v>64</v>
      </c>
      <c r="L9" s="190" t="s">
        <v>65</v>
      </c>
      <c r="M9" s="190">
        <v>2024</v>
      </c>
      <c r="N9" s="190">
        <v>2025</v>
      </c>
      <c r="O9" s="190">
        <v>2026</v>
      </c>
      <c r="P9" s="357"/>
    </row>
    <row r="10" spans="1:17" ht="12.75" x14ac:dyDescent="0.2">
      <c r="A10" s="31">
        <v>1</v>
      </c>
      <c r="B10" s="31">
        <v>2</v>
      </c>
      <c r="C10" s="31">
        <v>3</v>
      </c>
      <c r="D10" s="31">
        <v>4</v>
      </c>
      <c r="E10" s="31">
        <v>5</v>
      </c>
      <c r="F10" s="31">
        <v>6</v>
      </c>
      <c r="G10" s="31">
        <v>7</v>
      </c>
      <c r="H10" s="31">
        <v>8</v>
      </c>
      <c r="I10" s="31">
        <v>9</v>
      </c>
      <c r="J10" s="191">
        <v>10</v>
      </c>
      <c r="K10" s="191">
        <v>11</v>
      </c>
      <c r="L10" s="191">
        <v>12</v>
      </c>
      <c r="M10" s="35">
        <v>13</v>
      </c>
      <c r="N10" s="35">
        <v>14</v>
      </c>
      <c r="O10" s="35">
        <v>15</v>
      </c>
      <c r="P10" s="31">
        <v>16</v>
      </c>
    </row>
    <row r="11" spans="1:17" ht="30" customHeight="1" x14ac:dyDescent="0.25">
      <c r="A11" s="192" t="s">
        <v>0</v>
      </c>
      <c r="B11" s="410" t="s">
        <v>144</v>
      </c>
      <c r="C11" s="410"/>
      <c r="D11" s="410"/>
      <c r="E11" s="410"/>
      <c r="F11" s="410"/>
      <c r="G11" s="410"/>
      <c r="H11" s="410"/>
      <c r="I11" s="410"/>
      <c r="J11" s="32"/>
      <c r="K11" s="32"/>
      <c r="L11" s="34"/>
      <c r="M11" s="202"/>
      <c r="N11" s="202"/>
      <c r="O11" s="34"/>
      <c r="P11" s="207"/>
    </row>
    <row r="12" spans="1:17" ht="107.25" customHeight="1" x14ac:dyDescent="0.2">
      <c r="A12" s="379" t="s">
        <v>0</v>
      </c>
      <c r="B12" s="478" t="s">
        <v>0</v>
      </c>
      <c r="C12" s="480" t="s">
        <v>145</v>
      </c>
      <c r="D12" s="481"/>
      <c r="E12" s="470" t="s">
        <v>22</v>
      </c>
      <c r="F12" s="472"/>
      <c r="G12" s="473"/>
      <c r="H12" s="474"/>
      <c r="I12" s="381" t="s">
        <v>230</v>
      </c>
      <c r="J12" s="37" t="s">
        <v>317</v>
      </c>
      <c r="K12" s="65" t="s">
        <v>301</v>
      </c>
      <c r="L12" s="38" t="s">
        <v>11</v>
      </c>
      <c r="M12" s="204">
        <v>98</v>
      </c>
      <c r="N12" s="204">
        <v>98</v>
      </c>
      <c r="O12" s="68">
        <v>98</v>
      </c>
      <c r="P12" s="427" t="s">
        <v>363</v>
      </c>
    </row>
    <row r="13" spans="1:17" ht="77.25" customHeight="1" x14ac:dyDescent="0.2">
      <c r="A13" s="380"/>
      <c r="B13" s="479"/>
      <c r="C13" s="482"/>
      <c r="D13" s="483"/>
      <c r="E13" s="471"/>
      <c r="F13" s="475"/>
      <c r="G13" s="476"/>
      <c r="H13" s="477"/>
      <c r="I13" s="382"/>
      <c r="J13" s="37" t="s">
        <v>318</v>
      </c>
      <c r="K13" s="62" t="s">
        <v>302</v>
      </c>
      <c r="L13" s="38" t="s">
        <v>11</v>
      </c>
      <c r="M13" s="204">
        <v>-2</v>
      </c>
      <c r="N13" s="204">
        <v>-2</v>
      </c>
      <c r="O13" s="43">
        <v>-2</v>
      </c>
      <c r="P13" s="428"/>
    </row>
    <row r="14" spans="1:17" ht="78.75" customHeight="1" x14ac:dyDescent="0.2">
      <c r="A14" s="380"/>
      <c r="B14" s="390"/>
      <c r="C14" s="417" t="s">
        <v>17</v>
      </c>
      <c r="D14" s="417" t="s">
        <v>148</v>
      </c>
      <c r="E14" s="417" t="s">
        <v>14</v>
      </c>
      <c r="F14" s="419">
        <v>999</v>
      </c>
      <c r="G14" s="419">
        <v>1026</v>
      </c>
      <c r="H14" s="419">
        <v>1026</v>
      </c>
      <c r="I14" s="422" t="s">
        <v>13</v>
      </c>
      <c r="J14" s="40" t="s">
        <v>514</v>
      </c>
      <c r="K14" s="264" t="s">
        <v>308</v>
      </c>
      <c r="L14" s="41" t="s">
        <v>88</v>
      </c>
      <c r="M14" s="44">
        <v>40</v>
      </c>
      <c r="N14" s="44">
        <v>42</v>
      </c>
      <c r="O14" s="41">
        <v>45</v>
      </c>
      <c r="P14" s="189" t="s">
        <v>13</v>
      </c>
      <c r="Q14" s="26"/>
    </row>
    <row r="15" spans="1:17" ht="112.5" customHeight="1" x14ac:dyDescent="0.2">
      <c r="A15" s="380"/>
      <c r="B15" s="390"/>
      <c r="C15" s="418"/>
      <c r="D15" s="418"/>
      <c r="E15" s="418"/>
      <c r="F15" s="420"/>
      <c r="G15" s="420"/>
      <c r="H15" s="420"/>
      <c r="I15" s="423"/>
      <c r="J15" s="40" t="s">
        <v>515</v>
      </c>
      <c r="K15" s="265" t="s">
        <v>517</v>
      </c>
      <c r="L15" s="81" t="s">
        <v>88</v>
      </c>
      <c r="M15" s="44">
        <v>90</v>
      </c>
      <c r="N15" s="44">
        <v>90</v>
      </c>
      <c r="O15" s="41">
        <v>90</v>
      </c>
      <c r="P15" s="189"/>
      <c r="Q15" s="26"/>
    </row>
    <row r="16" spans="1:17" ht="106.5" customHeight="1" x14ac:dyDescent="0.2">
      <c r="A16" s="380"/>
      <c r="B16" s="390"/>
      <c r="C16" s="468"/>
      <c r="D16" s="468"/>
      <c r="E16" s="468"/>
      <c r="F16" s="421"/>
      <c r="G16" s="421"/>
      <c r="H16" s="421"/>
      <c r="I16" s="424"/>
      <c r="J16" s="40" t="s">
        <v>516</v>
      </c>
      <c r="K16" s="266" t="s">
        <v>691</v>
      </c>
      <c r="L16" s="81" t="s">
        <v>88</v>
      </c>
      <c r="M16" s="44">
        <v>5</v>
      </c>
      <c r="N16" s="44">
        <v>5</v>
      </c>
      <c r="O16" s="41">
        <v>5</v>
      </c>
      <c r="P16" s="189"/>
      <c r="Q16" s="26"/>
    </row>
    <row r="17" spans="1:17" ht="61.5" customHeight="1" x14ac:dyDescent="0.2">
      <c r="A17" s="380"/>
      <c r="B17" s="390"/>
      <c r="C17" s="71" t="s">
        <v>18</v>
      </c>
      <c r="D17" s="70" t="s">
        <v>149</v>
      </c>
      <c r="E17" s="70" t="s">
        <v>14</v>
      </c>
      <c r="F17" s="21">
        <v>589.4</v>
      </c>
      <c r="G17" s="21">
        <v>456.4</v>
      </c>
      <c r="H17" s="21">
        <v>456.4</v>
      </c>
      <c r="I17" s="9" t="s">
        <v>13</v>
      </c>
      <c r="J17" s="40" t="s">
        <v>319</v>
      </c>
      <c r="K17" s="80" t="s">
        <v>316</v>
      </c>
      <c r="L17" s="41" t="s">
        <v>88</v>
      </c>
      <c r="M17" s="261">
        <v>18.5</v>
      </c>
      <c r="N17" s="261">
        <v>18.5</v>
      </c>
      <c r="O17" s="41">
        <v>18.5</v>
      </c>
      <c r="P17" s="189" t="s">
        <v>13</v>
      </c>
      <c r="Q17" s="26"/>
    </row>
    <row r="18" spans="1:17" ht="34.5" customHeight="1" x14ac:dyDescent="0.2">
      <c r="A18" s="380"/>
      <c r="B18" s="390"/>
      <c r="C18" s="71" t="s">
        <v>19</v>
      </c>
      <c r="D18" s="70" t="s">
        <v>150</v>
      </c>
      <c r="E18" s="70" t="s">
        <v>14</v>
      </c>
      <c r="F18" s="21">
        <v>192.2</v>
      </c>
      <c r="G18" s="21">
        <v>202.3</v>
      </c>
      <c r="H18" s="21">
        <v>202.3</v>
      </c>
      <c r="I18" s="9" t="s">
        <v>13</v>
      </c>
      <c r="J18" s="40" t="s">
        <v>518</v>
      </c>
      <c r="K18" s="45" t="s">
        <v>519</v>
      </c>
      <c r="L18" s="41" t="s">
        <v>76</v>
      </c>
      <c r="M18" s="44">
        <v>20</v>
      </c>
      <c r="N18" s="44">
        <v>22</v>
      </c>
      <c r="O18" s="41">
        <v>25</v>
      </c>
      <c r="P18" s="189" t="s">
        <v>13</v>
      </c>
      <c r="Q18" s="26"/>
    </row>
    <row r="19" spans="1:17" ht="38.25" customHeight="1" x14ac:dyDescent="0.2">
      <c r="A19" s="380"/>
      <c r="B19" s="390"/>
      <c r="C19" s="417" t="s">
        <v>20</v>
      </c>
      <c r="D19" s="417" t="s">
        <v>151</v>
      </c>
      <c r="E19" s="417" t="s">
        <v>14</v>
      </c>
      <c r="F19" s="419">
        <v>827</v>
      </c>
      <c r="G19" s="419">
        <v>812.4</v>
      </c>
      <c r="H19" s="419">
        <v>812.4</v>
      </c>
      <c r="I19" s="422" t="s">
        <v>13</v>
      </c>
      <c r="J19" s="40" t="s">
        <v>320</v>
      </c>
      <c r="K19" s="45" t="s">
        <v>686</v>
      </c>
      <c r="L19" s="41" t="s">
        <v>88</v>
      </c>
      <c r="M19" s="44">
        <v>8</v>
      </c>
      <c r="N19" s="44">
        <v>8</v>
      </c>
      <c r="O19" s="41">
        <v>8</v>
      </c>
      <c r="P19" s="189" t="s">
        <v>13</v>
      </c>
      <c r="Q19" s="26"/>
    </row>
    <row r="20" spans="1:17" ht="65.25" customHeight="1" x14ac:dyDescent="0.2">
      <c r="A20" s="380"/>
      <c r="B20" s="390"/>
      <c r="C20" s="418"/>
      <c r="D20" s="418"/>
      <c r="E20" s="418"/>
      <c r="F20" s="420"/>
      <c r="G20" s="420"/>
      <c r="H20" s="420"/>
      <c r="I20" s="423"/>
      <c r="J20" s="40" t="s">
        <v>321</v>
      </c>
      <c r="K20" s="45" t="s">
        <v>305</v>
      </c>
      <c r="L20" s="41" t="s">
        <v>11</v>
      </c>
      <c r="M20" s="261">
        <v>100</v>
      </c>
      <c r="N20" s="261">
        <v>100</v>
      </c>
      <c r="O20" s="67">
        <v>100</v>
      </c>
      <c r="P20" s="189" t="s">
        <v>13</v>
      </c>
      <c r="Q20" s="26"/>
    </row>
    <row r="21" spans="1:17" ht="70.5" customHeight="1" x14ac:dyDescent="0.2">
      <c r="A21" s="380"/>
      <c r="B21" s="390"/>
      <c r="C21" s="418"/>
      <c r="D21" s="418"/>
      <c r="E21" s="418"/>
      <c r="F21" s="420"/>
      <c r="G21" s="420"/>
      <c r="H21" s="420"/>
      <c r="I21" s="423"/>
      <c r="J21" s="40" t="s">
        <v>322</v>
      </c>
      <c r="K21" s="45" t="s">
        <v>306</v>
      </c>
      <c r="L21" s="41" t="s">
        <v>88</v>
      </c>
      <c r="M21" s="44">
        <v>30</v>
      </c>
      <c r="N21" s="44">
        <v>30</v>
      </c>
      <c r="O21" s="63">
        <v>30</v>
      </c>
      <c r="P21" s="189" t="s">
        <v>13</v>
      </c>
      <c r="Q21" s="26"/>
    </row>
    <row r="22" spans="1:17" ht="79.5" customHeight="1" x14ac:dyDescent="0.2">
      <c r="A22" s="380"/>
      <c r="B22" s="390"/>
      <c r="C22" s="418"/>
      <c r="D22" s="418"/>
      <c r="E22" s="418"/>
      <c r="F22" s="420"/>
      <c r="G22" s="420"/>
      <c r="H22" s="420"/>
      <c r="I22" s="423"/>
      <c r="J22" s="40" t="s">
        <v>323</v>
      </c>
      <c r="K22" s="45" t="s">
        <v>309</v>
      </c>
      <c r="L22" s="41" t="s">
        <v>77</v>
      </c>
      <c r="M22" s="44">
        <v>200</v>
      </c>
      <c r="N22" s="44">
        <v>210</v>
      </c>
      <c r="O22" s="63">
        <v>220</v>
      </c>
      <c r="P22" s="189" t="s">
        <v>13</v>
      </c>
      <c r="Q22" s="26"/>
    </row>
    <row r="23" spans="1:17" ht="33.75" customHeight="1" x14ac:dyDescent="0.2">
      <c r="A23" s="380"/>
      <c r="B23" s="390"/>
      <c r="C23" s="418"/>
      <c r="D23" s="418"/>
      <c r="E23" s="418"/>
      <c r="F23" s="420"/>
      <c r="G23" s="420"/>
      <c r="H23" s="420"/>
      <c r="I23" s="423"/>
      <c r="J23" s="40" t="s">
        <v>332</v>
      </c>
      <c r="K23" s="45" t="s">
        <v>333</v>
      </c>
      <c r="L23" s="41" t="s">
        <v>88</v>
      </c>
      <c r="M23" s="44">
        <v>6</v>
      </c>
      <c r="N23" s="44">
        <v>6</v>
      </c>
      <c r="O23" s="63">
        <v>6</v>
      </c>
      <c r="P23" s="189" t="s">
        <v>13</v>
      </c>
      <c r="Q23" s="26"/>
    </row>
    <row r="24" spans="1:17" ht="45.75" customHeight="1" x14ac:dyDescent="0.2">
      <c r="A24" s="380"/>
      <c r="B24" s="390"/>
      <c r="C24" s="418"/>
      <c r="D24" s="418"/>
      <c r="E24" s="418"/>
      <c r="F24" s="420"/>
      <c r="G24" s="420"/>
      <c r="H24" s="420"/>
      <c r="I24" s="423"/>
      <c r="J24" s="40" t="s">
        <v>640</v>
      </c>
      <c r="K24" s="77" t="s">
        <v>334</v>
      </c>
      <c r="L24" s="78" t="s">
        <v>88</v>
      </c>
      <c r="M24" s="193">
        <v>4</v>
      </c>
      <c r="N24" s="193">
        <v>4</v>
      </c>
      <c r="O24" s="187">
        <v>4</v>
      </c>
      <c r="P24" s="194" t="s">
        <v>13</v>
      </c>
      <c r="Q24" s="26"/>
    </row>
    <row r="25" spans="1:17" ht="42" customHeight="1" x14ac:dyDescent="0.2">
      <c r="A25" s="380"/>
      <c r="B25" s="390"/>
      <c r="C25" s="468"/>
      <c r="D25" s="468"/>
      <c r="E25" s="468"/>
      <c r="F25" s="421"/>
      <c r="G25" s="421"/>
      <c r="H25" s="421"/>
      <c r="I25" s="424"/>
      <c r="J25" s="40" t="s">
        <v>685</v>
      </c>
      <c r="K25" s="45" t="s">
        <v>676</v>
      </c>
      <c r="L25" s="41" t="s">
        <v>88</v>
      </c>
      <c r="M25" s="44">
        <v>8</v>
      </c>
      <c r="N25" s="44">
        <v>8</v>
      </c>
      <c r="O25" s="41">
        <v>8</v>
      </c>
      <c r="P25" s="189" t="s">
        <v>13</v>
      </c>
      <c r="Q25" s="188"/>
    </row>
    <row r="26" spans="1:17" ht="129" customHeight="1" x14ac:dyDescent="0.2">
      <c r="A26" s="380"/>
      <c r="B26" s="390"/>
      <c r="C26" s="453" t="s">
        <v>21</v>
      </c>
      <c r="D26" s="417" t="s">
        <v>152</v>
      </c>
      <c r="E26" s="417" t="s">
        <v>14</v>
      </c>
      <c r="F26" s="419">
        <v>549.4</v>
      </c>
      <c r="G26" s="419">
        <v>584</v>
      </c>
      <c r="H26" s="419">
        <v>584</v>
      </c>
      <c r="I26" s="422" t="s">
        <v>13</v>
      </c>
      <c r="J26" s="40" t="s">
        <v>324</v>
      </c>
      <c r="K26" s="267" t="s">
        <v>520</v>
      </c>
      <c r="L26" s="41" t="s">
        <v>76</v>
      </c>
      <c r="M26" s="44">
        <v>100</v>
      </c>
      <c r="N26" s="44">
        <v>100</v>
      </c>
      <c r="O26" s="157">
        <v>100</v>
      </c>
      <c r="P26" s="189" t="s">
        <v>13</v>
      </c>
      <c r="Q26" s="26"/>
    </row>
    <row r="27" spans="1:17" ht="140.25" customHeight="1" x14ac:dyDescent="0.2">
      <c r="A27" s="380"/>
      <c r="B27" s="390"/>
      <c r="C27" s="453"/>
      <c r="D27" s="418"/>
      <c r="E27" s="418"/>
      <c r="F27" s="421"/>
      <c r="G27" s="421"/>
      <c r="H27" s="421"/>
      <c r="I27" s="424"/>
      <c r="J27" s="40" t="s">
        <v>325</v>
      </c>
      <c r="K27" s="82" t="s">
        <v>310</v>
      </c>
      <c r="L27" s="41" t="s">
        <v>76</v>
      </c>
      <c r="M27" s="44">
        <v>35</v>
      </c>
      <c r="N27" s="44">
        <v>35</v>
      </c>
      <c r="O27" s="63">
        <v>35</v>
      </c>
      <c r="P27" s="189" t="s">
        <v>13</v>
      </c>
      <c r="Q27" s="26"/>
    </row>
    <row r="28" spans="1:17" ht="66" customHeight="1" x14ac:dyDescent="0.2">
      <c r="A28" s="380"/>
      <c r="B28" s="390"/>
      <c r="C28" s="70" t="s">
        <v>24</v>
      </c>
      <c r="D28" s="70" t="s">
        <v>153</v>
      </c>
      <c r="E28" s="70" t="s">
        <v>14</v>
      </c>
      <c r="F28" s="75">
        <v>838.3</v>
      </c>
      <c r="G28" s="75">
        <v>906.5</v>
      </c>
      <c r="H28" s="75">
        <v>906.5</v>
      </c>
      <c r="I28" s="186" t="s">
        <v>13</v>
      </c>
      <c r="J28" s="40" t="s">
        <v>326</v>
      </c>
      <c r="K28" s="45" t="s">
        <v>314</v>
      </c>
      <c r="L28" s="41" t="s">
        <v>76</v>
      </c>
      <c r="M28" s="44">
        <v>20</v>
      </c>
      <c r="N28" s="44">
        <v>20</v>
      </c>
      <c r="O28" s="41">
        <v>20</v>
      </c>
      <c r="P28" s="189" t="s">
        <v>13</v>
      </c>
      <c r="Q28" s="26"/>
    </row>
    <row r="29" spans="1:17" ht="60" customHeight="1" x14ac:dyDescent="0.2">
      <c r="A29" s="380"/>
      <c r="B29" s="390"/>
      <c r="C29" s="71" t="s">
        <v>126</v>
      </c>
      <c r="D29" s="70" t="s">
        <v>154</v>
      </c>
      <c r="E29" s="70" t="s">
        <v>14</v>
      </c>
      <c r="F29" s="21">
        <v>23.4</v>
      </c>
      <c r="G29" s="21">
        <v>65</v>
      </c>
      <c r="H29" s="21">
        <v>65</v>
      </c>
      <c r="I29" s="9" t="s">
        <v>13</v>
      </c>
      <c r="J29" s="40" t="s">
        <v>327</v>
      </c>
      <c r="K29" s="45" t="s">
        <v>314</v>
      </c>
      <c r="L29" s="41" t="s">
        <v>76</v>
      </c>
      <c r="M29" s="44">
        <v>1</v>
      </c>
      <c r="N29" s="44">
        <v>1</v>
      </c>
      <c r="O29" s="41">
        <v>1</v>
      </c>
      <c r="P29" s="189" t="s">
        <v>13</v>
      </c>
      <c r="Q29" s="26"/>
    </row>
    <row r="30" spans="1:17" ht="51" customHeight="1" x14ac:dyDescent="0.2">
      <c r="A30" s="380"/>
      <c r="B30" s="390"/>
      <c r="C30" s="71" t="s">
        <v>127</v>
      </c>
      <c r="D30" s="70" t="s">
        <v>155</v>
      </c>
      <c r="E30" s="70" t="s">
        <v>14</v>
      </c>
      <c r="F30" s="21">
        <v>23.2</v>
      </c>
      <c r="G30" s="21">
        <v>30.8</v>
      </c>
      <c r="H30" s="21">
        <v>30.8</v>
      </c>
      <c r="I30" s="9" t="s">
        <v>13</v>
      </c>
      <c r="J30" s="40" t="s">
        <v>641</v>
      </c>
      <c r="K30" s="45" t="s">
        <v>521</v>
      </c>
      <c r="L30" s="41" t="s">
        <v>76</v>
      </c>
      <c r="M30" s="44">
        <v>150</v>
      </c>
      <c r="N30" s="44">
        <v>200</v>
      </c>
      <c r="O30" s="41">
        <v>251</v>
      </c>
      <c r="P30" s="189" t="s">
        <v>13</v>
      </c>
      <c r="Q30" s="26"/>
    </row>
    <row r="31" spans="1:17" ht="70.5" customHeight="1" x14ac:dyDescent="0.2">
      <c r="A31" s="380"/>
      <c r="B31" s="390"/>
      <c r="C31" s="71" t="s">
        <v>115</v>
      </c>
      <c r="D31" s="70" t="s">
        <v>156</v>
      </c>
      <c r="E31" s="70" t="s">
        <v>14</v>
      </c>
      <c r="F31" s="21">
        <v>190.6</v>
      </c>
      <c r="G31" s="21">
        <v>203.1</v>
      </c>
      <c r="H31" s="21">
        <v>203.1</v>
      </c>
      <c r="I31" s="9" t="s">
        <v>13</v>
      </c>
      <c r="J31" s="40" t="s">
        <v>328</v>
      </c>
      <c r="K31" s="45" t="s">
        <v>315</v>
      </c>
      <c r="L31" s="41" t="s">
        <v>76</v>
      </c>
      <c r="M31" s="44">
        <v>1</v>
      </c>
      <c r="N31" s="44">
        <v>1</v>
      </c>
      <c r="O31" s="41">
        <v>1</v>
      </c>
      <c r="P31" s="189" t="s">
        <v>13</v>
      </c>
      <c r="Q31" s="26"/>
    </row>
    <row r="32" spans="1:17" ht="38.25" customHeight="1" x14ac:dyDescent="0.2">
      <c r="A32" s="380"/>
      <c r="B32" s="390"/>
      <c r="C32" s="71" t="s">
        <v>116</v>
      </c>
      <c r="D32" s="70" t="s">
        <v>157</v>
      </c>
      <c r="E32" s="70" t="s">
        <v>14</v>
      </c>
      <c r="F32" s="21">
        <v>146.4</v>
      </c>
      <c r="G32" s="21">
        <v>129</v>
      </c>
      <c r="H32" s="21">
        <v>129</v>
      </c>
      <c r="I32" s="9" t="s">
        <v>13</v>
      </c>
      <c r="J32" s="40" t="s">
        <v>523</v>
      </c>
      <c r="K32" s="45" t="s">
        <v>522</v>
      </c>
      <c r="L32" s="41" t="s">
        <v>76</v>
      </c>
      <c r="M32" s="44">
        <v>109</v>
      </c>
      <c r="N32" s="44">
        <v>109</v>
      </c>
      <c r="O32" s="41">
        <v>109</v>
      </c>
      <c r="P32" s="189" t="s">
        <v>13</v>
      </c>
      <c r="Q32" s="26"/>
    </row>
    <row r="33" spans="1:17" ht="60.75" customHeight="1" x14ac:dyDescent="0.2">
      <c r="A33" s="380"/>
      <c r="B33" s="390"/>
      <c r="C33" s="71" t="s">
        <v>117</v>
      </c>
      <c r="D33" s="70" t="s">
        <v>158</v>
      </c>
      <c r="E33" s="70" t="s">
        <v>14</v>
      </c>
      <c r="F33" s="21">
        <v>50.1</v>
      </c>
      <c r="G33" s="21">
        <v>55</v>
      </c>
      <c r="H33" s="21">
        <v>55</v>
      </c>
      <c r="I33" s="9" t="s">
        <v>13</v>
      </c>
      <c r="J33" s="40" t="s">
        <v>336</v>
      </c>
      <c r="K33" s="45" t="s">
        <v>335</v>
      </c>
      <c r="L33" s="41" t="s">
        <v>77</v>
      </c>
      <c r="M33" s="44">
        <v>15</v>
      </c>
      <c r="N33" s="44">
        <v>15</v>
      </c>
      <c r="O33" s="41">
        <v>15</v>
      </c>
      <c r="P33" s="189" t="s">
        <v>13</v>
      </c>
      <c r="Q33" s="26"/>
    </row>
    <row r="34" spans="1:17" ht="33.75" customHeight="1" x14ac:dyDescent="0.2">
      <c r="A34" s="380"/>
      <c r="B34" s="390"/>
      <c r="C34" s="71" t="s">
        <v>118</v>
      </c>
      <c r="D34" s="70" t="s">
        <v>159</v>
      </c>
      <c r="E34" s="70" t="s">
        <v>14</v>
      </c>
      <c r="F34" s="21">
        <v>211.3</v>
      </c>
      <c r="G34" s="21">
        <v>215.6</v>
      </c>
      <c r="H34" s="21">
        <v>215.6</v>
      </c>
      <c r="I34" s="9" t="s">
        <v>13</v>
      </c>
      <c r="J34" s="40" t="s">
        <v>338</v>
      </c>
      <c r="K34" s="45" t="s">
        <v>337</v>
      </c>
      <c r="L34" s="41" t="s">
        <v>76</v>
      </c>
      <c r="M34" s="44">
        <v>138</v>
      </c>
      <c r="N34" s="44">
        <v>140</v>
      </c>
      <c r="O34" s="41">
        <v>140</v>
      </c>
      <c r="P34" s="189" t="s">
        <v>13</v>
      </c>
      <c r="Q34" s="26"/>
    </row>
    <row r="35" spans="1:17" ht="62.25" customHeight="1" x14ac:dyDescent="0.2">
      <c r="A35" s="380"/>
      <c r="B35" s="390"/>
      <c r="C35" s="71" t="s">
        <v>146</v>
      </c>
      <c r="D35" s="70" t="s">
        <v>160</v>
      </c>
      <c r="E35" s="70" t="s">
        <v>14</v>
      </c>
      <c r="F35" s="21">
        <v>108.1</v>
      </c>
      <c r="G35" s="21">
        <v>126.9</v>
      </c>
      <c r="H35" s="21">
        <v>126.9</v>
      </c>
      <c r="I35" s="9" t="s">
        <v>13</v>
      </c>
      <c r="J35" s="40" t="s">
        <v>329</v>
      </c>
      <c r="K35" s="45" t="s">
        <v>311</v>
      </c>
      <c r="L35" s="41" t="s">
        <v>76</v>
      </c>
      <c r="M35" s="44">
        <v>25</v>
      </c>
      <c r="N35" s="44">
        <v>25</v>
      </c>
      <c r="O35" s="41">
        <v>25</v>
      </c>
      <c r="P35" s="189" t="s">
        <v>13</v>
      </c>
      <c r="Q35" s="26"/>
    </row>
    <row r="36" spans="1:17" ht="114" customHeight="1" x14ac:dyDescent="0.2">
      <c r="A36" s="380"/>
      <c r="B36" s="79"/>
      <c r="C36" s="71" t="s">
        <v>625</v>
      </c>
      <c r="D36" s="70" t="s">
        <v>687</v>
      </c>
      <c r="E36" s="70" t="s">
        <v>14</v>
      </c>
      <c r="F36" s="21">
        <v>73</v>
      </c>
      <c r="G36" s="21">
        <v>77</v>
      </c>
      <c r="H36" s="21">
        <v>77</v>
      </c>
      <c r="I36" s="9" t="s">
        <v>13</v>
      </c>
      <c r="J36" s="40" t="s">
        <v>678</v>
      </c>
      <c r="K36" s="45" t="s">
        <v>677</v>
      </c>
      <c r="L36" s="41" t="s">
        <v>76</v>
      </c>
      <c r="M36" s="44">
        <v>100</v>
      </c>
      <c r="N36" s="44">
        <v>100</v>
      </c>
      <c r="O36" s="41">
        <v>100</v>
      </c>
      <c r="P36" s="189" t="s">
        <v>13</v>
      </c>
      <c r="Q36" s="26"/>
    </row>
    <row r="37" spans="1:17" ht="15.75" customHeight="1" x14ac:dyDescent="0.2">
      <c r="A37" s="380"/>
      <c r="B37" s="8" t="s">
        <v>0</v>
      </c>
      <c r="C37" s="378" t="s">
        <v>1</v>
      </c>
      <c r="D37" s="378"/>
      <c r="E37" s="378"/>
      <c r="F37" s="18">
        <f>SUM(F14:F36)</f>
        <v>4821.4000000000005</v>
      </c>
      <c r="G37" s="18">
        <f>SUM(G14:G36)</f>
        <v>4890</v>
      </c>
      <c r="H37" s="18">
        <f>SUM(H14:H36)</f>
        <v>4890</v>
      </c>
      <c r="I37" s="4" t="s">
        <v>13</v>
      </c>
      <c r="J37" s="38" t="s">
        <v>13</v>
      </c>
      <c r="K37" s="38" t="s">
        <v>13</v>
      </c>
      <c r="L37" s="38" t="s">
        <v>13</v>
      </c>
      <c r="M37" s="38" t="s">
        <v>13</v>
      </c>
      <c r="N37" s="38" t="s">
        <v>13</v>
      </c>
      <c r="O37" s="38" t="s">
        <v>13</v>
      </c>
      <c r="P37" s="198" t="s">
        <v>13</v>
      </c>
    </row>
    <row r="38" spans="1:17" ht="52.5" customHeight="1" x14ac:dyDescent="0.2">
      <c r="A38" s="380"/>
      <c r="B38" s="8" t="s">
        <v>10</v>
      </c>
      <c r="C38" s="372" t="s">
        <v>161</v>
      </c>
      <c r="D38" s="373"/>
      <c r="E38" s="4" t="s">
        <v>22</v>
      </c>
      <c r="F38" s="374"/>
      <c r="G38" s="374"/>
      <c r="H38" s="375"/>
      <c r="I38" s="4" t="s">
        <v>230</v>
      </c>
      <c r="J38" s="37" t="s">
        <v>330</v>
      </c>
      <c r="K38" s="62" t="s">
        <v>303</v>
      </c>
      <c r="L38" s="38" t="s">
        <v>11</v>
      </c>
      <c r="M38" s="43">
        <v>5</v>
      </c>
      <c r="N38" s="43">
        <v>5</v>
      </c>
      <c r="O38" s="43">
        <v>5</v>
      </c>
      <c r="P38" s="198"/>
      <c r="Q38" s="26"/>
    </row>
    <row r="39" spans="1:17" ht="30.75" customHeight="1" x14ac:dyDescent="0.2">
      <c r="A39" s="380"/>
      <c r="B39" s="389" t="s">
        <v>10</v>
      </c>
      <c r="C39" s="71" t="s">
        <v>0</v>
      </c>
      <c r="D39" s="70" t="s">
        <v>162</v>
      </c>
      <c r="E39" s="70" t="s">
        <v>14</v>
      </c>
      <c r="F39" s="17">
        <v>4.5</v>
      </c>
      <c r="G39" s="17">
        <v>4</v>
      </c>
      <c r="H39" s="17">
        <v>4</v>
      </c>
      <c r="I39" s="19" t="s">
        <v>13</v>
      </c>
      <c r="J39" s="40" t="s">
        <v>529</v>
      </c>
      <c r="K39" s="45" t="s">
        <v>525</v>
      </c>
      <c r="L39" s="41" t="s">
        <v>524</v>
      </c>
      <c r="M39" s="42">
        <v>145</v>
      </c>
      <c r="N39" s="42">
        <v>145</v>
      </c>
      <c r="O39" s="42">
        <v>145</v>
      </c>
      <c r="P39" s="189" t="s">
        <v>13</v>
      </c>
    </row>
    <row r="40" spans="1:17" ht="32.25" customHeight="1" x14ac:dyDescent="0.2">
      <c r="A40" s="380"/>
      <c r="B40" s="390"/>
      <c r="C40" s="71" t="s">
        <v>10</v>
      </c>
      <c r="D40" s="70" t="s">
        <v>163</v>
      </c>
      <c r="E40" s="70" t="s">
        <v>14</v>
      </c>
      <c r="F40" s="17">
        <v>8</v>
      </c>
      <c r="G40" s="17">
        <v>9</v>
      </c>
      <c r="H40" s="17">
        <v>9</v>
      </c>
      <c r="I40" s="9" t="s">
        <v>13</v>
      </c>
      <c r="J40" s="40" t="s">
        <v>530</v>
      </c>
      <c r="K40" s="45" t="s">
        <v>526</v>
      </c>
      <c r="L40" s="41" t="s">
        <v>524</v>
      </c>
      <c r="M40" s="17">
        <v>835.5</v>
      </c>
      <c r="N40" s="17">
        <v>835.5</v>
      </c>
      <c r="O40" s="41">
        <v>835.5</v>
      </c>
      <c r="P40" s="189" t="s">
        <v>13</v>
      </c>
      <c r="Q40" s="26"/>
    </row>
    <row r="41" spans="1:17" ht="80.25" customHeight="1" x14ac:dyDescent="0.2">
      <c r="A41" s="380"/>
      <c r="B41" s="390"/>
      <c r="C41" s="71" t="s">
        <v>17</v>
      </c>
      <c r="D41" s="70" t="s">
        <v>164</v>
      </c>
      <c r="E41" s="70" t="s">
        <v>14</v>
      </c>
      <c r="F41" s="17">
        <v>2.1</v>
      </c>
      <c r="G41" s="17">
        <v>2.4</v>
      </c>
      <c r="H41" s="17">
        <v>2.4</v>
      </c>
      <c r="I41" s="9" t="s">
        <v>13</v>
      </c>
      <c r="J41" s="40" t="s">
        <v>531</v>
      </c>
      <c r="K41" s="45" t="s">
        <v>527</v>
      </c>
      <c r="L41" s="41" t="s">
        <v>76</v>
      </c>
      <c r="M41" s="44">
        <v>2</v>
      </c>
      <c r="N41" s="44">
        <v>2</v>
      </c>
      <c r="O41" s="41">
        <v>2</v>
      </c>
      <c r="P41" s="189" t="s">
        <v>13</v>
      </c>
      <c r="Q41" s="26"/>
    </row>
    <row r="42" spans="1:17" ht="34.5" customHeight="1" x14ac:dyDescent="0.2">
      <c r="A42" s="380"/>
      <c r="B42" s="390"/>
      <c r="C42" s="71" t="s">
        <v>18</v>
      </c>
      <c r="D42" s="209" t="s">
        <v>165</v>
      </c>
      <c r="E42" s="70" t="s">
        <v>14</v>
      </c>
      <c r="F42" s="17">
        <v>0.4</v>
      </c>
      <c r="G42" s="17">
        <v>0.5</v>
      </c>
      <c r="H42" s="17">
        <v>0.5</v>
      </c>
      <c r="I42" s="9" t="s">
        <v>13</v>
      </c>
      <c r="J42" s="40" t="s">
        <v>532</v>
      </c>
      <c r="K42" s="45" t="s">
        <v>528</v>
      </c>
      <c r="L42" s="41" t="s">
        <v>524</v>
      </c>
      <c r="M42" s="17">
        <v>930.8</v>
      </c>
      <c r="N42" s="17">
        <v>930.8</v>
      </c>
      <c r="O42" s="42">
        <v>930.8</v>
      </c>
      <c r="P42" s="189" t="s">
        <v>13</v>
      </c>
      <c r="Q42" s="26"/>
    </row>
    <row r="43" spans="1:17" ht="65.25" customHeight="1" x14ac:dyDescent="0.2">
      <c r="A43" s="380"/>
      <c r="B43" s="390"/>
      <c r="C43" s="71" t="s">
        <v>20</v>
      </c>
      <c r="D43" s="209" t="s">
        <v>167</v>
      </c>
      <c r="E43" s="70" t="s">
        <v>14</v>
      </c>
      <c r="F43" s="17">
        <v>199.2</v>
      </c>
      <c r="G43" s="17">
        <v>99</v>
      </c>
      <c r="H43" s="17">
        <v>99</v>
      </c>
      <c r="I43" s="9" t="s">
        <v>13</v>
      </c>
      <c r="J43" s="40" t="s">
        <v>533</v>
      </c>
      <c r="K43" s="45" t="s">
        <v>527</v>
      </c>
      <c r="L43" s="41" t="s">
        <v>76</v>
      </c>
      <c r="M43" s="44">
        <v>400</v>
      </c>
      <c r="N43" s="44">
        <v>400</v>
      </c>
      <c r="O43" s="41">
        <v>500</v>
      </c>
      <c r="P43" s="189" t="s">
        <v>13</v>
      </c>
      <c r="Q43" s="26"/>
    </row>
    <row r="44" spans="1:17" ht="36" customHeight="1" x14ac:dyDescent="0.2">
      <c r="A44" s="380"/>
      <c r="B44" s="390"/>
      <c r="C44" s="71" t="s">
        <v>21</v>
      </c>
      <c r="D44" s="209" t="s">
        <v>168</v>
      </c>
      <c r="E44" s="70" t="s">
        <v>14</v>
      </c>
      <c r="F44" s="17">
        <v>706.5</v>
      </c>
      <c r="G44" s="17">
        <v>1029.4000000000001</v>
      </c>
      <c r="H44" s="17">
        <v>1029.4000000000001</v>
      </c>
      <c r="I44" s="9" t="s">
        <v>13</v>
      </c>
      <c r="J44" s="40" t="s">
        <v>534</v>
      </c>
      <c r="K44" s="45" t="s">
        <v>535</v>
      </c>
      <c r="L44" s="41" t="s">
        <v>76</v>
      </c>
      <c r="M44" s="44">
        <v>510</v>
      </c>
      <c r="N44" s="44">
        <v>510</v>
      </c>
      <c r="O44" s="41">
        <v>510</v>
      </c>
      <c r="P44" s="189" t="s">
        <v>13</v>
      </c>
      <c r="Q44" s="26"/>
    </row>
    <row r="45" spans="1:17" ht="54.75" customHeight="1" x14ac:dyDescent="0.2">
      <c r="A45" s="380"/>
      <c r="B45" s="390"/>
      <c r="C45" s="71" t="s">
        <v>23</v>
      </c>
      <c r="D45" s="209" t="s">
        <v>169</v>
      </c>
      <c r="E45" s="70" t="s">
        <v>14</v>
      </c>
      <c r="F45" s="17">
        <v>929.4</v>
      </c>
      <c r="G45" s="17">
        <v>986.3</v>
      </c>
      <c r="H45" s="17">
        <v>986.3</v>
      </c>
      <c r="I45" s="9" t="s">
        <v>13</v>
      </c>
      <c r="J45" s="40" t="s">
        <v>342</v>
      </c>
      <c r="K45" s="45" t="s">
        <v>341</v>
      </c>
      <c r="L45" s="41" t="s">
        <v>76</v>
      </c>
      <c r="M45" s="44">
        <v>160</v>
      </c>
      <c r="N45" s="44">
        <v>170</v>
      </c>
      <c r="O45" s="41">
        <v>180</v>
      </c>
      <c r="P45" s="189" t="s">
        <v>13</v>
      </c>
      <c r="Q45" s="26"/>
    </row>
    <row r="46" spans="1:17" ht="60" customHeight="1" x14ac:dyDescent="0.2">
      <c r="A46" s="380"/>
      <c r="B46" s="390"/>
      <c r="C46" s="71" t="s">
        <v>24</v>
      </c>
      <c r="D46" s="209" t="s">
        <v>170</v>
      </c>
      <c r="E46" s="70" t="s">
        <v>14</v>
      </c>
      <c r="F46" s="17">
        <v>284.89999999999998</v>
      </c>
      <c r="G46" s="17">
        <v>291</v>
      </c>
      <c r="H46" s="17">
        <v>291</v>
      </c>
      <c r="I46" s="9" t="s">
        <v>13</v>
      </c>
      <c r="J46" s="40" t="s">
        <v>340</v>
      </c>
      <c r="K46" s="45" t="s">
        <v>339</v>
      </c>
      <c r="L46" s="41" t="s">
        <v>76</v>
      </c>
      <c r="M46" s="44">
        <v>1100</v>
      </c>
      <c r="N46" s="44">
        <v>1100</v>
      </c>
      <c r="O46" s="41">
        <v>1100</v>
      </c>
      <c r="P46" s="189" t="s">
        <v>13</v>
      </c>
      <c r="Q46" s="26"/>
    </row>
    <row r="47" spans="1:17" ht="24.75" customHeight="1" x14ac:dyDescent="0.2">
      <c r="A47" s="380"/>
      <c r="B47" s="390"/>
      <c r="C47" s="71" t="s">
        <v>126</v>
      </c>
      <c r="D47" s="209" t="s">
        <v>171</v>
      </c>
      <c r="E47" s="70" t="s">
        <v>14</v>
      </c>
      <c r="F47" s="17">
        <v>166.1</v>
      </c>
      <c r="G47" s="17">
        <v>168</v>
      </c>
      <c r="H47" s="17">
        <v>168</v>
      </c>
      <c r="I47" s="9" t="s">
        <v>13</v>
      </c>
      <c r="J47" s="40" t="s">
        <v>537</v>
      </c>
      <c r="K47" s="45" t="s">
        <v>536</v>
      </c>
      <c r="L47" s="41" t="s">
        <v>76</v>
      </c>
      <c r="M47" s="44">
        <v>370</v>
      </c>
      <c r="N47" s="44">
        <v>370</v>
      </c>
      <c r="O47" s="41">
        <v>370</v>
      </c>
      <c r="P47" s="189" t="s">
        <v>13</v>
      </c>
      <c r="Q47" s="26"/>
    </row>
    <row r="48" spans="1:17" ht="48" customHeight="1" x14ac:dyDescent="0.2">
      <c r="A48" s="380"/>
      <c r="B48" s="390"/>
      <c r="C48" s="71" t="s">
        <v>115</v>
      </c>
      <c r="D48" s="209" t="s">
        <v>172</v>
      </c>
      <c r="E48" s="70" t="s">
        <v>14</v>
      </c>
      <c r="F48" s="17">
        <v>401.3</v>
      </c>
      <c r="G48" s="17">
        <v>411.2</v>
      </c>
      <c r="H48" s="17">
        <v>411.2</v>
      </c>
      <c r="I48" s="9" t="s">
        <v>13</v>
      </c>
      <c r="J48" s="40" t="s">
        <v>538</v>
      </c>
      <c r="K48" s="45" t="s">
        <v>601</v>
      </c>
      <c r="L48" s="40" t="s">
        <v>602</v>
      </c>
      <c r="M48" s="17">
        <v>2</v>
      </c>
      <c r="N48" s="17">
        <v>2</v>
      </c>
      <c r="O48" s="42">
        <v>2</v>
      </c>
      <c r="P48" s="189" t="s">
        <v>13</v>
      </c>
      <c r="Q48" s="26"/>
    </row>
    <row r="49" spans="1:17" ht="30.75" customHeight="1" x14ac:dyDescent="0.2">
      <c r="A49" s="380"/>
      <c r="B49" s="390"/>
      <c r="C49" s="71" t="s">
        <v>116</v>
      </c>
      <c r="D49" s="209" t="s">
        <v>173</v>
      </c>
      <c r="E49" s="70" t="s">
        <v>14</v>
      </c>
      <c r="F49" s="17">
        <v>359.2</v>
      </c>
      <c r="G49" s="17">
        <v>110</v>
      </c>
      <c r="H49" s="17">
        <v>110</v>
      </c>
      <c r="I49" s="9" t="s">
        <v>13</v>
      </c>
      <c r="J49" s="40" t="s">
        <v>539</v>
      </c>
      <c r="K49" s="45" t="s">
        <v>541</v>
      </c>
      <c r="L49" s="41" t="s">
        <v>524</v>
      </c>
      <c r="M49" s="44">
        <v>90.3</v>
      </c>
      <c r="N49" s="44">
        <v>90.3</v>
      </c>
      <c r="O49" s="41">
        <v>90.3</v>
      </c>
      <c r="P49" s="189" t="s">
        <v>13</v>
      </c>
      <c r="Q49" s="26"/>
    </row>
    <row r="50" spans="1:17" ht="33" customHeight="1" x14ac:dyDescent="0.2">
      <c r="A50" s="380"/>
      <c r="B50" s="390"/>
      <c r="C50" s="71" t="s">
        <v>117</v>
      </c>
      <c r="D50" s="209" t="s">
        <v>174</v>
      </c>
      <c r="E50" s="70" t="s">
        <v>14</v>
      </c>
      <c r="F50" s="17">
        <v>151.4</v>
      </c>
      <c r="G50" s="17">
        <v>168.9</v>
      </c>
      <c r="H50" s="17">
        <v>168.9</v>
      </c>
      <c r="I50" s="9" t="s">
        <v>13</v>
      </c>
      <c r="J50" s="40" t="s">
        <v>344</v>
      </c>
      <c r="K50" s="45" t="s">
        <v>343</v>
      </c>
      <c r="L50" s="41" t="s">
        <v>76</v>
      </c>
      <c r="M50" s="44">
        <v>100</v>
      </c>
      <c r="N50" s="44">
        <v>100</v>
      </c>
      <c r="O50" s="41">
        <v>100</v>
      </c>
      <c r="P50" s="189" t="s">
        <v>13</v>
      </c>
      <c r="Q50" s="26"/>
    </row>
    <row r="51" spans="1:17" ht="78" customHeight="1" x14ac:dyDescent="0.2">
      <c r="A51" s="380"/>
      <c r="B51" s="390"/>
      <c r="C51" s="71" t="s">
        <v>118</v>
      </c>
      <c r="D51" s="209" t="s">
        <v>175</v>
      </c>
      <c r="E51" s="70" t="s">
        <v>14</v>
      </c>
      <c r="F51" s="17">
        <v>17.100000000000001</v>
      </c>
      <c r="G51" s="17">
        <v>8</v>
      </c>
      <c r="H51" s="17">
        <v>8</v>
      </c>
      <c r="I51" s="9" t="s">
        <v>13</v>
      </c>
      <c r="J51" s="40" t="s">
        <v>540</v>
      </c>
      <c r="K51" s="45" t="s">
        <v>542</v>
      </c>
      <c r="L51" s="41" t="s">
        <v>76</v>
      </c>
      <c r="M51" s="44">
        <v>15</v>
      </c>
      <c r="N51" s="44">
        <v>15</v>
      </c>
      <c r="O51" s="41">
        <v>15</v>
      </c>
      <c r="P51" s="189" t="s">
        <v>13</v>
      </c>
      <c r="Q51" s="26"/>
    </row>
    <row r="52" spans="1:17" ht="68.25" customHeight="1" x14ac:dyDescent="0.2">
      <c r="A52" s="380"/>
      <c r="B52" s="79"/>
      <c r="C52" s="71" t="s">
        <v>146</v>
      </c>
      <c r="D52" s="209" t="s">
        <v>211</v>
      </c>
      <c r="E52" s="70" t="s">
        <v>14</v>
      </c>
      <c r="F52" s="17">
        <v>117.9</v>
      </c>
      <c r="G52" s="17">
        <v>120</v>
      </c>
      <c r="H52" s="17">
        <v>120</v>
      </c>
      <c r="I52" s="9" t="s">
        <v>13</v>
      </c>
      <c r="J52" s="40" t="s">
        <v>642</v>
      </c>
      <c r="K52" s="45" t="s">
        <v>372</v>
      </c>
      <c r="L52" s="41" t="s">
        <v>77</v>
      </c>
      <c r="M52" s="44">
        <v>100</v>
      </c>
      <c r="N52" s="44">
        <v>100</v>
      </c>
      <c r="O52" s="41">
        <v>100</v>
      </c>
      <c r="P52" s="189" t="s">
        <v>13</v>
      </c>
      <c r="Q52" s="26"/>
    </row>
    <row r="53" spans="1:17" ht="22.5" customHeight="1" x14ac:dyDescent="0.2">
      <c r="A53" s="409"/>
      <c r="B53" s="8" t="s">
        <v>10</v>
      </c>
      <c r="C53" s="378" t="s">
        <v>1</v>
      </c>
      <c r="D53" s="378"/>
      <c r="E53" s="378"/>
      <c r="F53" s="18">
        <f>SUM(F39:F52)</f>
        <v>3348</v>
      </c>
      <c r="G53" s="18">
        <f>SUM(G39:G52)</f>
        <v>3407.7000000000003</v>
      </c>
      <c r="H53" s="18">
        <f>SUM(H39:H52)</f>
        <v>3407.7000000000003</v>
      </c>
      <c r="I53" s="4" t="s">
        <v>13</v>
      </c>
      <c r="J53" s="38" t="s">
        <v>13</v>
      </c>
      <c r="K53" s="38" t="s">
        <v>13</v>
      </c>
      <c r="L53" s="38" t="s">
        <v>13</v>
      </c>
      <c r="M53" s="38" t="s">
        <v>13</v>
      </c>
      <c r="N53" s="38" t="s">
        <v>13</v>
      </c>
      <c r="O53" s="38" t="s">
        <v>13</v>
      </c>
      <c r="P53" s="198" t="s">
        <v>13</v>
      </c>
    </row>
    <row r="54" spans="1:17" ht="18" customHeight="1" x14ac:dyDescent="0.25">
      <c r="A54" s="22" t="s">
        <v>0</v>
      </c>
      <c r="B54" s="370" t="s">
        <v>8</v>
      </c>
      <c r="C54" s="371"/>
      <c r="D54" s="371"/>
      <c r="E54" s="371"/>
      <c r="F54" s="20">
        <f>F37+F53</f>
        <v>8169.4000000000005</v>
      </c>
      <c r="G54" s="20">
        <f>G37+G53</f>
        <v>8297.7000000000007</v>
      </c>
      <c r="H54" s="20">
        <f>H37+H53</f>
        <v>8297.7000000000007</v>
      </c>
      <c r="I54" s="211"/>
      <c r="J54" s="32"/>
      <c r="K54" s="33"/>
      <c r="L54" s="34"/>
      <c r="M54" s="34"/>
      <c r="N54" s="34"/>
      <c r="O54" s="34"/>
      <c r="P54" s="212"/>
    </row>
    <row r="55" spans="1:17" ht="17.25" customHeight="1" x14ac:dyDescent="0.25">
      <c r="A55" s="192" t="s">
        <v>10</v>
      </c>
      <c r="B55" s="358" t="s">
        <v>176</v>
      </c>
      <c r="C55" s="359"/>
      <c r="D55" s="359"/>
      <c r="E55" s="359"/>
      <c r="F55" s="359"/>
      <c r="G55" s="359"/>
      <c r="H55" s="359"/>
      <c r="I55" s="360"/>
      <c r="J55" s="32"/>
      <c r="K55" s="33"/>
      <c r="L55" s="34"/>
      <c r="M55" s="34"/>
      <c r="N55" s="34"/>
      <c r="O55" s="34"/>
      <c r="P55" s="212"/>
    </row>
    <row r="56" spans="1:17" ht="166.5" customHeight="1" x14ac:dyDescent="0.2">
      <c r="A56" s="379" t="s">
        <v>10</v>
      </c>
      <c r="B56" s="8" t="s">
        <v>0</v>
      </c>
      <c r="C56" s="372" t="s">
        <v>177</v>
      </c>
      <c r="D56" s="373"/>
      <c r="E56" s="4" t="s">
        <v>22</v>
      </c>
      <c r="F56" s="23"/>
      <c r="G56" s="23"/>
      <c r="H56" s="24"/>
      <c r="I56" s="4" t="s">
        <v>231</v>
      </c>
      <c r="J56" s="37" t="s">
        <v>331</v>
      </c>
      <c r="K56" s="62" t="s">
        <v>307</v>
      </c>
      <c r="L56" s="38" t="s">
        <v>88</v>
      </c>
      <c r="M56" s="38">
        <v>4</v>
      </c>
      <c r="N56" s="38">
        <v>4</v>
      </c>
      <c r="O56" s="38">
        <v>4</v>
      </c>
      <c r="P56" s="48" t="s">
        <v>364</v>
      </c>
      <c r="Q56" s="26"/>
    </row>
    <row r="57" spans="1:17" ht="53.25" customHeight="1" x14ac:dyDescent="0.2">
      <c r="A57" s="380"/>
      <c r="B57" s="389" t="s">
        <v>0</v>
      </c>
      <c r="C57" s="70" t="s">
        <v>10</v>
      </c>
      <c r="D57" s="70" t="s">
        <v>178</v>
      </c>
      <c r="E57" s="70" t="s">
        <v>14</v>
      </c>
      <c r="F57" s="21">
        <v>5</v>
      </c>
      <c r="G57" s="21">
        <v>1.4</v>
      </c>
      <c r="H57" s="21">
        <v>1.4</v>
      </c>
      <c r="I57" s="9" t="s">
        <v>13</v>
      </c>
      <c r="J57" s="41" t="s">
        <v>544</v>
      </c>
      <c r="K57" s="45" t="s">
        <v>543</v>
      </c>
      <c r="L57" s="41" t="s">
        <v>88</v>
      </c>
      <c r="M57" s="41">
        <v>1</v>
      </c>
      <c r="N57" s="41">
        <v>1</v>
      </c>
      <c r="O57" s="41">
        <v>1</v>
      </c>
      <c r="P57" s="41" t="s">
        <v>13</v>
      </c>
      <c r="Q57" s="26"/>
    </row>
    <row r="58" spans="1:17" ht="36.75" customHeight="1" x14ac:dyDescent="0.2">
      <c r="A58" s="380"/>
      <c r="B58" s="390"/>
      <c r="C58" s="70" t="s">
        <v>17</v>
      </c>
      <c r="D58" s="70" t="s">
        <v>179</v>
      </c>
      <c r="E58" s="70" t="s">
        <v>14</v>
      </c>
      <c r="F58" s="21">
        <v>0</v>
      </c>
      <c r="G58" s="21">
        <v>34.4</v>
      </c>
      <c r="H58" s="21">
        <v>34.4</v>
      </c>
      <c r="I58" s="9" t="s">
        <v>13</v>
      </c>
      <c r="J58" s="41" t="s">
        <v>545</v>
      </c>
      <c r="K58" s="45" t="s">
        <v>549</v>
      </c>
      <c r="L58" s="41" t="s">
        <v>88</v>
      </c>
      <c r="M58" s="41">
        <v>1</v>
      </c>
      <c r="N58" s="41">
        <v>1</v>
      </c>
      <c r="O58" s="41">
        <v>1</v>
      </c>
      <c r="P58" s="41" t="s">
        <v>13</v>
      </c>
      <c r="Q58" s="26"/>
    </row>
    <row r="59" spans="1:17" ht="48.75" customHeight="1" x14ac:dyDescent="0.2">
      <c r="A59" s="380"/>
      <c r="B59" s="390"/>
      <c r="C59" s="70" t="s">
        <v>18</v>
      </c>
      <c r="D59" s="70" t="s">
        <v>180</v>
      </c>
      <c r="E59" s="70" t="s">
        <v>14</v>
      </c>
      <c r="F59" s="21">
        <v>453.9</v>
      </c>
      <c r="G59" s="21">
        <v>420.2</v>
      </c>
      <c r="H59" s="21">
        <v>420.2</v>
      </c>
      <c r="I59" s="9" t="s">
        <v>13</v>
      </c>
      <c r="J59" s="41" t="s">
        <v>546</v>
      </c>
      <c r="K59" s="45" t="s">
        <v>550</v>
      </c>
      <c r="L59" s="41" t="s">
        <v>88</v>
      </c>
      <c r="M59" s="41">
        <v>6</v>
      </c>
      <c r="N59" s="41">
        <v>7</v>
      </c>
      <c r="O59" s="41">
        <v>7</v>
      </c>
      <c r="P59" s="41" t="s">
        <v>13</v>
      </c>
      <c r="Q59" s="26"/>
    </row>
    <row r="60" spans="1:17" ht="36" customHeight="1" x14ac:dyDescent="0.2">
      <c r="A60" s="380"/>
      <c r="B60" s="390"/>
      <c r="C60" s="70" t="s">
        <v>19</v>
      </c>
      <c r="D60" s="70" t="s">
        <v>181</v>
      </c>
      <c r="E60" s="70" t="s">
        <v>14</v>
      </c>
      <c r="F60" s="21">
        <v>0</v>
      </c>
      <c r="G60" s="21">
        <v>5</v>
      </c>
      <c r="H60" s="21">
        <v>5</v>
      </c>
      <c r="I60" s="9" t="s">
        <v>13</v>
      </c>
      <c r="J60" s="41" t="s">
        <v>547</v>
      </c>
      <c r="K60" s="45" t="s">
        <v>551</v>
      </c>
      <c r="L60" s="41" t="s">
        <v>88</v>
      </c>
      <c r="M60" s="41">
        <v>0</v>
      </c>
      <c r="N60" s="41">
        <v>1</v>
      </c>
      <c r="O60" s="41">
        <v>0</v>
      </c>
      <c r="P60" s="41" t="s">
        <v>13</v>
      </c>
      <c r="Q60" s="26"/>
    </row>
    <row r="61" spans="1:17" ht="40.5" customHeight="1" x14ac:dyDescent="0.2">
      <c r="A61" s="380"/>
      <c r="B61" s="390"/>
      <c r="C61" s="70" t="s">
        <v>20</v>
      </c>
      <c r="D61" s="70" t="s">
        <v>182</v>
      </c>
      <c r="E61" s="70" t="s">
        <v>14</v>
      </c>
      <c r="F61" s="21">
        <v>16</v>
      </c>
      <c r="G61" s="21">
        <v>18</v>
      </c>
      <c r="H61" s="21">
        <v>18</v>
      </c>
      <c r="I61" s="9" t="s">
        <v>13</v>
      </c>
      <c r="J61" s="41" t="s">
        <v>548</v>
      </c>
      <c r="K61" s="45" t="s">
        <v>552</v>
      </c>
      <c r="L61" s="41" t="s">
        <v>88</v>
      </c>
      <c r="M61" s="41">
        <v>1</v>
      </c>
      <c r="N61" s="41">
        <v>1</v>
      </c>
      <c r="O61" s="41">
        <v>1</v>
      </c>
      <c r="P61" s="41" t="s">
        <v>13</v>
      </c>
      <c r="Q61" s="26"/>
    </row>
    <row r="62" spans="1:17" ht="51.75" customHeight="1" x14ac:dyDescent="0.2">
      <c r="A62" s="380"/>
      <c r="B62" s="390"/>
      <c r="C62" s="70" t="s">
        <v>21</v>
      </c>
      <c r="D62" s="70" t="s">
        <v>183</v>
      </c>
      <c r="E62" s="70" t="s">
        <v>14</v>
      </c>
      <c r="F62" s="21">
        <v>14.9</v>
      </c>
      <c r="G62" s="21">
        <v>26.8</v>
      </c>
      <c r="H62" s="21">
        <v>26.8</v>
      </c>
      <c r="I62" s="9" t="s">
        <v>13</v>
      </c>
      <c r="J62" s="41" t="s">
        <v>346</v>
      </c>
      <c r="K62" s="45" t="s">
        <v>345</v>
      </c>
      <c r="L62" s="41" t="s">
        <v>11</v>
      </c>
      <c r="M62" s="42">
        <v>100</v>
      </c>
      <c r="N62" s="42">
        <v>100</v>
      </c>
      <c r="O62" s="42">
        <v>100</v>
      </c>
      <c r="P62" s="41" t="s">
        <v>13</v>
      </c>
      <c r="Q62" s="26"/>
    </row>
    <row r="63" spans="1:17" ht="66" customHeight="1" x14ac:dyDescent="0.2">
      <c r="A63" s="380"/>
      <c r="B63" s="390"/>
      <c r="C63" s="70" t="s">
        <v>23</v>
      </c>
      <c r="D63" s="70" t="s">
        <v>184</v>
      </c>
      <c r="E63" s="70" t="s">
        <v>14</v>
      </c>
      <c r="F63" s="21">
        <v>2.6</v>
      </c>
      <c r="G63" s="21">
        <v>3.2</v>
      </c>
      <c r="H63" s="21">
        <v>3.2</v>
      </c>
      <c r="I63" s="9" t="s">
        <v>13</v>
      </c>
      <c r="J63" s="41" t="s">
        <v>313</v>
      </c>
      <c r="K63" s="45" t="s">
        <v>312</v>
      </c>
      <c r="L63" s="41" t="s">
        <v>88</v>
      </c>
      <c r="M63" s="41">
        <v>90</v>
      </c>
      <c r="N63" s="41">
        <v>90</v>
      </c>
      <c r="O63" s="41">
        <v>90</v>
      </c>
      <c r="P63" s="41" t="s">
        <v>13</v>
      </c>
      <c r="Q63" s="26"/>
    </row>
    <row r="64" spans="1:17" ht="17.25" customHeight="1" x14ac:dyDescent="0.2">
      <c r="A64" s="380"/>
      <c r="B64" s="8" t="s">
        <v>0</v>
      </c>
      <c r="C64" s="368" t="s">
        <v>1</v>
      </c>
      <c r="D64" s="369"/>
      <c r="E64" s="369"/>
      <c r="F64" s="18">
        <f t="shared" ref="F64:H64" si="0">SUM(F57:F63)</f>
        <v>492.4</v>
      </c>
      <c r="G64" s="18">
        <f t="shared" si="0"/>
        <v>509</v>
      </c>
      <c r="H64" s="18">
        <f t="shared" si="0"/>
        <v>509</v>
      </c>
      <c r="I64" s="4" t="s">
        <v>13</v>
      </c>
      <c r="J64" s="37" t="s">
        <v>13</v>
      </c>
      <c r="K64" s="37" t="s">
        <v>13</v>
      </c>
      <c r="L64" s="38" t="s">
        <v>13</v>
      </c>
      <c r="M64" s="38" t="s">
        <v>13</v>
      </c>
      <c r="N64" s="38" t="s">
        <v>13</v>
      </c>
      <c r="O64" s="38" t="s">
        <v>13</v>
      </c>
      <c r="P64" s="198" t="s">
        <v>13</v>
      </c>
    </row>
    <row r="65" spans="1:16" ht="18.75" customHeight="1" x14ac:dyDescent="0.25">
      <c r="A65" s="192" t="s">
        <v>10</v>
      </c>
      <c r="B65" s="370" t="s">
        <v>8</v>
      </c>
      <c r="C65" s="371"/>
      <c r="D65" s="371"/>
      <c r="E65" s="371"/>
      <c r="F65" s="20">
        <f>F64</f>
        <v>492.4</v>
      </c>
      <c r="G65" s="20">
        <f>G64</f>
        <v>509</v>
      </c>
      <c r="H65" s="20">
        <f>H64</f>
        <v>509</v>
      </c>
      <c r="I65" s="211"/>
      <c r="J65" s="32"/>
      <c r="K65" s="32"/>
      <c r="L65" s="34"/>
      <c r="M65" s="34"/>
      <c r="N65" s="34"/>
      <c r="O65" s="34"/>
      <c r="P65" s="212"/>
    </row>
    <row r="66" spans="1:16" x14ac:dyDescent="0.25">
      <c r="A66" s="400" t="s">
        <v>2</v>
      </c>
      <c r="B66" s="400"/>
      <c r="C66" s="400"/>
      <c r="D66" s="400"/>
      <c r="E66" s="400"/>
      <c r="F66" s="173">
        <f>F54+F65</f>
        <v>8661.8000000000011</v>
      </c>
      <c r="G66" s="173">
        <f>G54+G65</f>
        <v>8806.7000000000007</v>
      </c>
      <c r="H66" s="173">
        <f>H54+H65</f>
        <v>8806.7000000000007</v>
      </c>
      <c r="I66" s="213"/>
      <c r="J66" s="12"/>
      <c r="K66" s="12"/>
      <c r="L66" s="12"/>
      <c r="M66" s="12"/>
      <c r="N66" s="12"/>
      <c r="O66" s="12"/>
      <c r="P66" s="12"/>
    </row>
    <row r="67" spans="1:16" ht="18" customHeight="1" x14ac:dyDescent="0.25">
      <c r="A67" s="5" t="s">
        <v>25</v>
      </c>
      <c r="P67" s="3"/>
    </row>
    <row r="68" spans="1:16" ht="16.5" customHeight="1" x14ac:dyDescent="0.25">
      <c r="A68" s="5" t="s">
        <v>26</v>
      </c>
      <c r="P68" s="3"/>
    </row>
    <row r="69" spans="1:16" hidden="1" x14ac:dyDescent="0.25">
      <c r="A69" s="5" t="s">
        <v>16</v>
      </c>
      <c r="P69" s="3"/>
    </row>
    <row r="70" spans="1:16" hidden="1" x14ac:dyDescent="0.25">
      <c r="A70" s="5" t="s">
        <v>15</v>
      </c>
      <c r="P70" s="3"/>
    </row>
    <row r="71" spans="1:16" hidden="1" x14ac:dyDescent="0.25">
      <c r="A71" s="401" t="s">
        <v>3</v>
      </c>
      <c r="B71" s="402"/>
      <c r="C71" s="402"/>
      <c r="D71" s="14"/>
      <c r="E71" s="14"/>
      <c r="F71" s="174" t="e">
        <f>#REF!+#REF!+#REF!+#REF!+#REF!+#REF!+#REF!+#REF!+#REF!+#REF!+#REF!+#REF!+#REF!+#REF!+#REF!+#REF!+#REF!+#REF!+#REF!+SUMIF(#REF!,#REF!,F$40:F$40)+#REF!+#REF!+#REF!+#REF!+#REF!+#REF!+#REF!+#REF!+#REF!+#REF!+#REF!</f>
        <v>#REF!</v>
      </c>
      <c r="G71" s="174" t="e">
        <f>#REF!+#REF!+#REF!+#REF!+#REF!+#REF!+#REF!+#REF!+#REF!+#REF!+#REF!+#REF!+#REF!+#REF!+#REF!+#REF!+#REF!+#REF!+#REF!+SUMIF(#REF!,#REF!,G$40:G$40)+#REF!+#REF!+#REF!+#REF!+#REF!+#REF!+#REF!+#REF!+#REF!+#REF!+#REF!</f>
        <v>#REF!</v>
      </c>
      <c r="H71" s="214" t="e">
        <f>#REF!+#REF!+#REF!+#REF!+#REF!+#REF!+#REF!+#REF!+#REF!+#REF!+#REF!+#REF!+#REF!+#REF!+#REF!+#REF!+#REF!+#REF!+#REF!+SUMIF(#REF!,#REF!,H$40:H$40)+#REF!+#REF!+#REF!+#REF!+#REF!+#REF!+#REF!+#REF!+#REF!+#REF!+#REF!</f>
        <v>#REF!</v>
      </c>
      <c r="P71" s="3"/>
    </row>
    <row r="72" spans="1:16" hidden="1" x14ac:dyDescent="0.25">
      <c r="A72" s="403"/>
      <c r="B72" s="404"/>
      <c r="C72" s="404"/>
      <c r="D72" s="15"/>
      <c r="E72" s="15"/>
      <c r="F72" s="175" t="e">
        <f>#REF!+#REF!+#REF!+#REF!+#REF!+#REF!+#REF!+#REF!+#REF!+#REF!+#REF!+#REF!+#REF!+#REF!+#REF!+#REF!+#REF!+#REF!+#REF!+SUMIF(#REF!,#REF!,F$40:F$40)+F57+#REF!+#REF!</f>
        <v>#REF!</v>
      </c>
      <c r="G72" s="175" t="e">
        <f>#REF!+#REF!+#REF!+#REF!+#REF!+#REF!+#REF!+#REF!+#REF!+#REF!+#REF!+#REF!+#REF!+#REF!+#REF!+#REF!+#REF!+#REF!+#REF!+SUMIF(#REF!,#REF!,G$40:G$40)+G57+#REF!+#REF!</f>
        <v>#REF!</v>
      </c>
      <c r="H72" s="215" t="e">
        <f>#REF!+#REF!+#REF!+#REF!+#REF!+#REF!+#REF!+#REF!+#REF!+#REF!+#REF!+#REF!+#REF!+#REF!+#REF!+#REF!+#REF!+#REF!+#REF!+SUMIF(#REF!,#REF!,H$40:H$40)+H57+#REF!+#REF!</f>
        <v>#REF!</v>
      </c>
      <c r="P72" s="3"/>
    </row>
    <row r="73" spans="1:16" hidden="1" x14ac:dyDescent="0.25">
      <c r="A73" s="403"/>
      <c r="B73" s="404"/>
      <c r="C73" s="404"/>
      <c r="D73" s="15"/>
      <c r="E73" s="15"/>
      <c r="F73" s="175" t="e">
        <f>#REF!+#REF!+#REF!+#REF!+#REF!+#REF!+#REF!+#REF!+#REF!+#REF!+#REF!+#REF!+#REF!+#REF!+#REF!+#REF!+#REF!+#REF!+#REF!+SUMIF(#REF!,#REF!,F40:F40)</f>
        <v>#REF!</v>
      </c>
      <c r="G73" s="175" t="e">
        <f>#REF!+#REF!+#REF!+#REF!+#REF!+#REF!+#REF!+#REF!+#REF!+#REF!+#REF!+#REF!+#REF!+#REF!+#REF!+#REF!+#REF!+#REF!+#REF!+SUMIF(#REF!,#REF!,G40:G40)</f>
        <v>#REF!</v>
      </c>
      <c r="H73" s="215" t="e">
        <f>#REF!+#REF!+#REF!+#REF!+#REF!+#REF!+#REF!+#REF!+#REF!+#REF!+#REF!+#REF!+#REF!+#REF!+#REF!+#REF!+#REF!+#REF!+#REF!+SUMIF(#REF!,#REF!,H40:H40)</f>
        <v>#REF!</v>
      </c>
      <c r="P73" s="3"/>
    </row>
    <row r="74" spans="1:16" hidden="1" x14ac:dyDescent="0.25">
      <c r="A74" s="403"/>
      <c r="B74" s="404"/>
      <c r="C74" s="404"/>
      <c r="D74" s="15"/>
      <c r="E74" s="15"/>
      <c r="F74" s="175" t="e">
        <f>#REF!+#REF!</f>
        <v>#REF!</v>
      </c>
      <c r="G74" s="175" t="e">
        <f>#REF!</f>
        <v>#REF!</v>
      </c>
      <c r="H74" s="215" t="e">
        <f>#REF!</f>
        <v>#REF!</v>
      </c>
      <c r="P74" s="3"/>
    </row>
    <row r="75" spans="1:16" hidden="1" x14ac:dyDescent="0.25">
      <c r="A75" s="405" t="s">
        <v>2</v>
      </c>
      <c r="B75" s="406"/>
      <c r="C75" s="406"/>
      <c r="D75" s="406"/>
      <c r="E75" s="406"/>
      <c r="F75" s="176" t="e">
        <f t="shared" ref="F75:H75" si="1">SUM(F71:F74)</f>
        <v>#REF!</v>
      </c>
      <c r="G75" s="176" t="e">
        <f t="shared" si="1"/>
        <v>#REF!</v>
      </c>
      <c r="H75" s="216" t="e">
        <f t="shared" si="1"/>
        <v>#REF!</v>
      </c>
      <c r="P75" s="3"/>
    </row>
    <row r="76" spans="1:16" hidden="1" x14ac:dyDescent="0.25">
      <c r="A76" s="407" t="s">
        <v>6</v>
      </c>
      <c r="B76" s="408"/>
      <c r="C76" s="408"/>
      <c r="D76" s="408"/>
      <c r="E76" s="408"/>
      <c r="F76" s="177"/>
      <c r="G76" s="177"/>
      <c r="H76" s="217"/>
      <c r="P76" s="3"/>
    </row>
    <row r="77" spans="1:16" hidden="1" x14ac:dyDescent="0.25">
      <c r="A77" s="366" t="s">
        <v>4</v>
      </c>
      <c r="B77" s="367"/>
      <c r="C77" s="367"/>
      <c r="D77" s="367"/>
      <c r="E77" s="367"/>
      <c r="F77" s="178" t="e">
        <f>#REF!</f>
        <v>#REF!</v>
      </c>
      <c r="G77" s="178" t="e">
        <f>#REF!</f>
        <v>#REF!</v>
      </c>
      <c r="H77" s="218" t="e">
        <f>#REF!</f>
        <v>#REF!</v>
      </c>
      <c r="P77" s="3"/>
    </row>
    <row r="78" spans="1:16" ht="15.75" hidden="1" thickBot="1" x14ac:dyDescent="0.3">
      <c r="A78" s="398" t="s">
        <v>5</v>
      </c>
      <c r="B78" s="399"/>
      <c r="C78" s="399"/>
      <c r="D78" s="399"/>
      <c r="E78" s="399"/>
      <c r="F78" s="179" t="e">
        <f>F66-F77</f>
        <v>#REF!</v>
      </c>
      <c r="G78" s="179" t="e">
        <f>G66-G77</f>
        <v>#REF!</v>
      </c>
      <c r="H78" s="219" t="e">
        <f>H66-H77</f>
        <v>#REF!</v>
      </c>
      <c r="P78" s="3"/>
    </row>
    <row r="79" spans="1:16" hidden="1" x14ac:dyDescent="0.25">
      <c r="F79" s="2"/>
      <c r="G79" s="2"/>
      <c r="H79" s="2"/>
    </row>
    <row r="80" spans="1:16" hidden="1" x14ac:dyDescent="0.25">
      <c r="F80" s="6" t="e">
        <f>F75-F66</f>
        <v>#REF!</v>
      </c>
      <c r="G80" s="6" t="e">
        <f>G75-G66</f>
        <v>#REF!</v>
      </c>
      <c r="H80" s="6" t="e">
        <f>H75-H66</f>
        <v>#REF!</v>
      </c>
    </row>
    <row r="81" spans="1:21" hidden="1" x14ac:dyDescent="0.25">
      <c r="F81" s="10" t="e">
        <f>F77+F78-F66</f>
        <v>#REF!</v>
      </c>
      <c r="G81" s="10" t="e">
        <f>G77+G78-G66</f>
        <v>#REF!</v>
      </c>
      <c r="H81" s="10" t="e">
        <f>H77+H78-H66</f>
        <v>#REF!</v>
      </c>
    </row>
    <row r="82" spans="1:21" ht="15.75" customHeight="1" x14ac:dyDescent="0.2">
      <c r="A82" s="464" t="s">
        <v>57</v>
      </c>
      <c r="B82" s="465"/>
      <c r="C82" s="465"/>
      <c r="D82" s="465"/>
      <c r="E82" s="465"/>
      <c r="F82" s="180" t="s">
        <v>58</v>
      </c>
      <c r="G82" s="27" t="s">
        <v>59</v>
      </c>
      <c r="H82" s="28" t="s">
        <v>60</v>
      </c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.75" customHeight="1" x14ac:dyDescent="0.25">
      <c r="A83" s="466" t="s">
        <v>61</v>
      </c>
      <c r="B83" s="467"/>
      <c r="C83" s="467"/>
      <c r="D83" s="467"/>
      <c r="E83" s="467"/>
      <c r="F83" s="181">
        <f>SUM(F84:F89)</f>
        <v>8661.7999999999993</v>
      </c>
      <c r="G83" s="25">
        <f>SUM(G84:G89)</f>
        <v>8806.6999999999989</v>
      </c>
      <c r="H83" s="25">
        <f>SUM(H84:H89)</f>
        <v>8806.6999999999989</v>
      </c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5.75" customHeight="1" x14ac:dyDescent="0.2">
      <c r="A84" s="458" t="s">
        <v>416</v>
      </c>
      <c r="B84" s="459"/>
      <c r="C84" s="459"/>
      <c r="D84" s="459"/>
      <c r="E84" s="459"/>
      <c r="F84" s="109">
        <v>5626.4</v>
      </c>
      <c r="G84" s="16">
        <v>5827.5</v>
      </c>
      <c r="H84" s="16">
        <v>5827.5</v>
      </c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5.75" customHeight="1" x14ac:dyDescent="0.25">
      <c r="A85" s="462" t="s">
        <v>652</v>
      </c>
      <c r="B85" s="463"/>
      <c r="C85" s="463"/>
      <c r="D85" s="463"/>
      <c r="E85" s="463"/>
      <c r="F85" s="109">
        <v>2618.9</v>
      </c>
      <c r="G85" s="16">
        <v>2519.4</v>
      </c>
      <c r="H85" s="16">
        <v>2519.4</v>
      </c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5.75" customHeight="1" x14ac:dyDescent="0.25">
      <c r="A86" s="462" t="s">
        <v>651</v>
      </c>
      <c r="B86" s="463"/>
      <c r="C86" s="463"/>
      <c r="D86" s="463"/>
      <c r="E86" s="463"/>
      <c r="F86" s="109">
        <v>416.5</v>
      </c>
      <c r="G86" s="16">
        <v>459.8</v>
      </c>
      <c r="H86" s="16">
        <v>459.8</v>
      </c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5.75" x14ac:dyDescent="0.25">
      <c r="A87" s="462" t="s">
        <v>663</v>
      </c>
      <c r="B87" s="463"/>
      <c r="C87" s="463"/>
      <c r="D87" s="463"/>
      <c r="E87" s="463"/>
      <c r="F87" s="109">
        <v>0</v>
      </c>
      <c r="G87" s="16">
        <v>0</v>
      </c>
      <c r="H87" s="16">
        <v>0</v>
      </c>
      <c r="I87" s="54"/>
      <c r="J87"/>
      <c r="K87"/>
      <c r="L87"/>
      <c r="M87"/>
      <c r="N87"/>
      <c r="O87"/>
      <c r="P87"/>
      <c r="Q87"/>
      <c r="R87"/>
      <c r="S87"/>
      <c r="T87"/>
      <c r="U87"/>
    </row>
    <row r="88" spans="1:21" ht="15.75" customHeight="1" x14ac:dyDescent="0.25">
      <c r="A88" s="462" t="s">
        <v>417</v>
      </c>
      <c r="B88" s="463"/>
      <c r="C88" s="463"/>
      <c r="D88" s="463"/>
      <c r="E88" s="463"/>
      <c r="F88" s="109">
        <v>0</v>
      </c>
      <c r="G88" s="16">
        <v>0</v>
      </c>
      <c r="H88" s="16">
        <v>0</v>
      </c>
      <c r="I88"/>
      <c r="J88"/>
      <c r="K88"/>
      <c r="L88"/>
      <c r="M88"/>
      <c r="N88"/>
      <c r="O88"/>
      <c r="P88"/>
      <c r="Q88"/>
      <c r="R88"/>
      <c r="S88"/>
      <c r="T88"/>
      <c r="U88"/>
    </row>
    <row r="89" spans="1:21" ht="15.75" customHeight="1" x14ac:dyDescent="0.25">
      <c r="A89" s="462" t="s">
        <v>418</v>
      </c>
      <c r="B89" s="463"/>
      <c r="C89" s="463"/>
      <c r="D89" s="463"/>
      <c r="E89" s="463"/>
      <c r="F89" s="109">
        <v>0</v>
      </c>
      <c r="G89" s="16">
        <v>0</v>
      </c>
      <c r="H89" s="16">
        <v>0</v>
      </c>
      <c r="I89"/>
      <c r="J89"/>
      <c r="K89"/>
      <c r="L89"/>
      <c r="M89"/>
      <c r="N89"/>
      <c r="O89"/>
      <c r="P89"/>
      <c r="Q89"/>
      <c r="R89"/>
      <c r="S89"/>
      <c r="T89"/>
      <c r="U89"/>
    </row>
    <row r="90" spans="1:21" ht="33.75" customHeight="1" x14ac:dyDescent="0.2">
      <c r="A90" s="456" t="s">
        <v>419</v>
      </c>
      <c r="B90" s="457"/>
      <c r="C90" s="457"/>
      <c r="D90" s="457"/>
      <c r="E90" s="457"/>
      <c r="F90" s="181">
        <f>SUM(F91:F93)</f>
        <v>0</v>
      </c>
      <c r="G90" s="25">
        <f>SUM(G91:G93)</f>
        <v>0</v>
      </c>
      <c r="H90" s="25">
        <f>SUM(H91:H93)</f>
        <v>0</v>
      </c>
      <c r="I90"/>
      <c r="J90"/>
      <c r="K90"/>
      <c r="L90"/>
      <c r="M90"/>
      <c r="N90"/>
      <c r="O90"/>
      <c r="P90"/>
      <c r="Q90"/>
      <c r="R90"/>
      <c r="S90"/>
      <c r="T90"/>
      <c r="U90"/>
    </row>
    <row r="91" spans="1:21" ht="15.75" customHeight="1" x14ac:dyDescent="0.2">
      <c r="A91" s="458" t="s">
        <v>653</v>
      </c>
      <c r="B91" s="459"/>
      <c r="C91" s="459"/>
      <c r="D91" s="459"/>
      <c r="E91" s="459"/>
      <c r="F91" s="109">
        <v>0</v>
      </c>
      <c r="G91" s="16">
        <v>0</v>
      </c>
      <c r="H91" s="16">
        <v>0</v>
      </c>
      <c r="I91"/>
      <c r="J91"/>
      <c r="K91"/>
      <c r="L91"/>
      <c r="M91"/>
      <c r="N91"/>
      <c r="O91"/>
      <c r="P91"/>
      <c r="Q91"/>
      <c r="R91"/>
      <c r="S91"/>
      <c r="T91"/>
      <c r="U91"/>
    </row>
    <row r="92" spans="1:21" ht="15.75" customHeight="1" x14ac:dyDescent="0.2">
      <c r="A92" s="458" t="s">
        <v>619</v>
      </c>
      <c r="B92" s="459"/>
      <c r="C92" s="459"/>
      <c r="D92" s="459"/>
      <c r="E92" s="459"/>
      <c r="F92" s="109">
        <v>0</v>
      </c>
      <c r="G92" s="16">
        <v>0</v>
      </c>
      <c r="H92" s="16">
        <v>0</v>
      </c>
      <c r="I92"/>
      <c r="J92"/>
      <c r="K92"/>
      <c r="L92"/>
      <c r="M92"/>
      <c r="N92"/>
      <c r="O92"/>
      <c r="P92"/>
      <c r="Q92"/>
      <c r="R92"/>
      <c r="S92"/>
      <c r="T92"/>
      <c r="U92"/>
    </row>
    <row r="93" spans="1:21" ht="15.75" customHeight="1" x14ac:dyDescent="0.2">
      <c r="A93" s="458" t="s">
        <v>620</v>
      </c>
      <c r="B93" s="459"/>
      <c r="C93" s="459"/>
      <c r="D93" s="459"/>
      <c r="E93" s="461"/>
      <c r="F93" s="109">
        <v>0</v>
      </c>
      <c r="G93" s="16">
        <v>0</v>
      </c>
      <c r="H93" s="16">
        <v>0</v>
      </c>
      <c r="I93"/>
      <c r="J93"/>
      <c r="K93"/>
      <c r="L93"/>
      <c r="M93"/>
      <c r="N93"/>
      <c r="O93"/>
      <c r="P93"/>
      <c r="Q93"/>
      <c r="R93"/>
      <c r="S93"/>
      <c r="T93"/>
      <c r="U93"/>
    </row>
    <row r="94" spans="1:21" ht="15.75" x14ac:dyDescent="0.25">
      <c r="A94" s="387" t="s">
        <v>62</v>
      </c>
      <c r="B94" s="388"/>
      <c r="C94" s="388"/>
      <c r="D94" s="388"/>
      <c r="E94" s="388"/>
      <c r="F94" s="58">
        <f>F83+F90</f>
        <v>8661.7999999999993</v>
      </c>
      <c r="G94" s="58">
        <f>G83+G90</f>
        <v>8806.6999999999989</v>
      </c>
      <c r="H94" s="58">
        <f>H83+H90</f>
        <v>8806.6999999999989</v>
      </c>
      <c r="I94"/>
      <c r="J94"/>
      <c r="K94"/>
      <c r="L94"/>
      <c r="M94"/>
      <c r="N94"/>
      <c r="O94"/>
      <c r="P94"/>
      <c r="Q94"/>
      <c r="R94"/>
      <c r="S94"/>
      <c r="T94"/>
      <c r="U94"/>
    </row>
    <row r="95" spans="1:21" ht="15.75" x14ac:dyDescent="0.25">
      <c r="A95" s="460" t="s">
        <v>420</v>
      </c>
      <c r="B95" s="460"/>
      <c r="C95" s="460"/>
      <c r="D95" s="460"/>
      <c r="E95" s="460"/>
      <c r="F95" s="59">
        <v>0</v>
      </c>
      <c r="G95" s="59">
        <v>0</v>
      </c>
      <c r="H95" s="59">
        <v>0</v>
      </c>
      <c r="I95" s="53"/>
      <c r="J95"/>
      <c r="K95"/>
      <c r="L95"/>
      <c r="M95"/>
      <c r="N95"/>
      <c r="O95"/>
      <c r="P95"/>
      <c r="Q95"/>
      <c r="R95"/>
      <c r="S95"/>
      <c r="T95"/>
      <c r="U95"/>
    </row>
    <row r="96" spans="1:21" ht="34.5" customHeight="1" x14ac:dyDescent="0.2">
      <c r="A96" s="287" t="s">
        <v>63</v>
      </c>
      <c r="B96" s="287"/>
      <c r="C96" s="287"/>
      <c r="D96" s="287"/>
      <c r="E96" s="287"/>
      <c r="F96" s="60">
        <v>0.03</v>
      </c>
      <c r="G96" s="60">
        <f>(G94/F94-1)*100</f>
        <v>1.6728624535315983</v>
      </c>
      <c r="H96" s="60">
        <f>(H94/G94-1)*100</f>
        <v>0</v>
      </c>
      <c r="I96"/>
      <c r="J96"/>
      <c r="K96"/>
      <c r="L96"/>
      <c r="M96"/>
      <c r="N96"/>
      <c r="O96"/>
      <c r="P96"/>
      <c r="Q96"/>
      <c r="R96"/>
      <c r="S96"/>
      <c r="T96"/>
      <c r="U96"/>
    </row>
    <row r="97" spans="1:21" ht="12.75" x14ac:dyDescent="0.2">
      <c r="A97"/>
      <c r="B97"/>
      <c r="C97"/>
      <c r="D97"/>
      <c r="E97"/>
      <c r="F97" s="182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</row>
    <row r="98" spans="1:21" ht="12.75" x14ac:dyDescent="0.2">
      <c r="A98"/>
      <c r="B98"/>
      <c r="C98"/>
      <c r="D98"/>
      <c r="E98"/>
      <c r="F98" s="182"/>
      <c r="G98"/>
      <c r="H98" s="36"/>
      <c r="I98"/>
      <c r="J98"/>
      <c r="K98"/>
      <c r="L98"/>
      <c r="M98"/>
      <c r="N98"/>
      <c r="O98"/>
      <c r="P98"/>
      <c r="Q98"/>
      <c r="R98"/>
      <c r="S98"/>
      <c r="T98"/>
      <c r="U98"/>
    </row>
    <row r="100" spans="1:21" s="3" customFormat="1" x14ac:dyDescent="0.25">
      <c r="A100" s="2"/>
      <c r="B100" s="2"/>
      <c r="P100" s="11"/>
      <c r="Q100" s="1"/>
      <c r="R100" s="1"/>
      <c r="S100" s="1"/>
      <c r="T100" s="1"/>
      <c r="U100" s="1"/>
    </row>
    <row r="101" spans="1:21" s="3" customFormat="1" x14ac:dyDescent="0.25">
      <c r="A101" s="2"/>
      <c r="B101" s="2"/>
      <c r="H101" s="26"/>
      <c r="P101" s="11"/>
      <c r="Q101" s="1"/>
      <c r="R101" s="1"/>
      <c r="S101" s="1"/>
      <c r="T101" s="1"/>
      <c r="U101" s="1"/>
    </row>
    <row r="102" spans="1:21" s="3" customFormat="1" x14ac:dyDescent="0.25">
      <c r="A102" s="2"/>
      <c r="B102" s="2"/>
      <c r="H102" s="26"/>
      <c r="P102" s="11"/>
      <c r="Q102" s="1"/>
      <c r="R102" s="1"/>
      <c r="S102" s="1"/>
      <c r="T102" s="1"/>
      <c r="U102" s="1"/>
    </row>
    <row r="103" spans="1:21" s="3" customFormat="1" x14ac:dyDescent="0.25">
      <c r="A103" s="2"/>
      <c r="B103" s="2"/>
      <c r="H103" s="26"/>
      <c r="P103" s="11"/>
      <c r="Q103" s="1"/>
      <c r="R103" s="1"/>
      <c r="S103" s="1"/>
      <c r="T103" s="1"/>
      <c r="U103" s="1"/>
    </row>
    <row r="104" spans="1:21" s="3" customFormat="1" x14ac:dyDescent="0.25">
      <c r="A104" s="2"/>
      <c r="B104" s="2"/>
      <c r="H104" s="26"/>
      <c r="P104" s="11"/>
      <c r="Q104" s="1"/>
      <c r="R104" s="1"/>
      <c r="S104" s="1"/>
      <c r="T104" s="1"/>
      <c r="U104" s="1"/>
    </row>
    <row r="105" spans="1:21" s="3" customFormat="1" x14ac:dyDescent="0.25">
      <c r="A105" s="2"/>
      <c r="B105" s="2"/>
      <c r="H105" s="26"/>
      <c r="P105" s="11"/>
      <c r="Q105" s="1"/>
      <c r="R105" s="1"/>
      <c r="S105" s="1"/>
      <c r="T105" s="1"/>
      <c r="U105" s="1"/>
    </row>
    <row r="106" spans="1:21" s="3" customFormat="1" x14ac:dyDescent="0.25">
      <c r="A106" s="2"/>
      <c r="B106" s="2"/>
      <c r="P106" s="11"/>
      <c r="Q106" s="1"/>
      <c r="R106" s="1"/>
      <c r="S106" s="1"/>
      <c r="T106" s="1"/>
      <c r="U106" s="1"/>
    </row>
    <row r="107" spans="1:21" s="3" customFormat="1" x14ac:dyDescent="0.25">
      <c r="A107" s="2"/>
      <c r="B107" s="2"/>
      <c r="H107" s="26"/>
      <c r="P107" s="11"/>
      <c r="Q107" s="1"/>
      <c r="R107" s="1"/>
      <c r="S107" s="1"/>
      <c r="T107" s="1"/>
      <c r="U107" s="1"/>
    </row>
    <row r="108" spans="1:21" s="3" customFormat="1" x14ac:dyDescent="0.25">
      <c r="A108" s="2"/>
      <c r="B108" s="2"/>
      <c r="P108" s="11"/>
      <c r="Q108" s="1"/>
      <c r="R108" s="1"/>
      <c r="S108" s="1"/>
      <c r="T108" s="1"/>
      <c r="U108" s="1"/>
    </row>
    <row r="109" spans="1:21" s="3" customFormat="1" x14ac:dyDescent="0.25">
      <c r="A109" s="2"/>
      <c r="B109" s="2"/>
      <c r="P109" s="11"/>
      <c r="Q109" s="1"/>
      <c r="R109" s="1"/>
      <c r="S109" s="1"/>
      <c r="T109" s="1"/>
      <c r="U109" s="1"/>
    </row>
    <row r="110" spans="1:21" s="3" customFormat="1" x14ac:dyDescent="0.25">
      <c r="A110" s="2"/>
      <c r="B110" s="2"/>
      <c r="P110" s="11"/>
      <c r="Q110" s="1"/>
      <c r="R110" s="1"/>
      <c r="S110" s="1"/>
      <c r="T110" s="1"/>
      <c r="U110" s="1"/>
    </row>
  </sheetData>
  <dataConsolidate/>
  <mergeCells count="85">
    <mergeCell ref="G19:G25"/>
    <mergeCell ref="I19:I25"/>
    <mergeCell ref="I12:I13"/>
    <mergeCell ref="P12:P13"/>
    <mergeCell ref="A12:A53"/>
    <mergeCell ref="B12:B13"/>
    <mergeCell ref="C12:D13"/>
    <mergeCell ref="I26:I27"/>
    <mergeCell ref="G14:G16"/>
    <mergeCell ref="H14:H16"/>
    <mergeCell ref="I14:I16"/>
    <mergeCell ref="C14:C16"/>
    <mergeCell ref="D14:D16"/>
    <mergeCell ref="E14:E16"/>
    <mergeCell ref="F14:F16"/>
    <mergeCell ref="C19:C25"/>
    <mergeCell ref="F19:F25"/>
    <mergeCell ref="E12:E13"/>
    <mergeCell ref="F12:H13"/>
    <mergeCell ref="A8:A9"/>
    <mergeCell ref="B8:B9"/>
    <mergeCell ref="C8:C9"/>
    <mergeCell ref="D8:D9"/>
    <mergeCell ref="E8:E9"/>
    <mergeCell ref="F8:F9"/>
    <mergeCell ref="G8:G9"/>
    <mergeCell ref="B11:I11"/>
    <mergeCell ref="H5:I5"/>
    <mergeCell ref="A7:I7"/>
    <mergeCell ref="J7:P7"/>
    <mergeCell ref="E2:I2"/>
    <mergeCell ref="E3:I3"/>
    <mergeCell ref="L2:P2"/>
    <mergeCell ref="L3:P3"/>
    <mergeCell ref="L4:P4"/>
    <mergeCell ref="L5:P5"/>
    <mergeCell ref="P8:P9"/>
    <mergeCell ref="H8:H9"/>
    <mergeCell ref="I8:I9"/>
    <mergeCell ref="J8:J9"/>
    <mergeCell ref="K8:L8"/>
    <mergeCell ref="M8:O8"/>
    <mergeCell ref="B54:E54"/>
    <mergeCell ref="F38:H38"/>
    <mergeCell ref="F26:F27"/>
    <mergeCell ref="G26:G27"/>
    <mergeCell ref="H26:H27"/>
    <mergeCell ref="C37:E37"/>
    <mergeCell ref="C38:D38"/>
    <mergeCell ref="C26:C27"/>
    <mergeCell ref="D26:D27"/>
    <mergeCell ref="E26:E27"/>
    <mergeCell ref="B39:B51"/>
    <mergeCell ref="C53:E53"/>
    <mergeCell ref="B14:B35"/>
    <mergeCell ref="E19:E25"/>
    <mergeCell ref="H19:H25"/>
    <mergeCell ref="D19:D25"/>
    <mergeCell ref="B55:I55"/>
    <mergeCell ref="A87:E87"/>
    <mergeCell ref="A88:E88"/>
    <mergeCell ref="A89:E89"/>
    <mergeCell ref="A76:E76"/>
    <mergeCell ref="A77:E77"/>
    <mergeCell ref="A78:E78"/>
    <mergeCell ref="A82:E82"/>
    <mergeCell ref="A83:E83"/>
    <mergeCell ref="A84:E84"/>
    <mergeCell ref="A56:A64"/>
    <mergeCell ref="C56:D56"/>
    <mergeCell ref="B57:B63"/>
    <mergeCell ref="C64:E64"/>
    <mergeCell ref="A85:E85"/>
    <mergeCell ref="A86:E86"/>
    <mergeCell ref="B65:E65"/>
    <mergeCell ref="A66:E66"/>
    <mergeCell ref="A71:C74"/>
    <mergeCell ref="A75:E75"/>
    <mergeCell ref="A96:E96"/>
    <mergeCell ref="A90:E90"/>
    <mergeCell ref="A91:E91"/>
    <mergeCell ref="A92:E92"/>
    <mergeCell ref="A94:E94"/>
    <mergeCell ref="A95:E95"/>
    <mergeCell ref="A93:E93"/>
  </mergeCells>
  <pageMargins left="0.62992125984251968" right="3.937007874015748E-2" top="0.74803149606299213" bottom="0.74803149606299213" header="0.31496062992125984" footer="0.31496062992125984"/>
  <pageSetup paperSize="8" scale="87" orientation="landscape" r:id="rId1"/>
  <rowBreaks count="1" manualBreakCount="1">
    <brk id="7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09"/>
  <sheetViews>
    <sheetView zoomScaleNormal="100" zoomScaleSheetLayoutView="100" workbookViewId="0">
      <pane ySplit="10" topLeftCell="A64" activePane="bottomLeft" state="frozen"/>
      <selection pane="bottomLeft" activeCell="K90" sqref="K90"/>
    </sheetView>
  </sheetViews>
  <sheetFormatPr defaultColWidth="9.140625" defaultRowHeight="15" x14ac:dyDescent="0.25"/>
  <cols>
    <col min="1" max="2" width="11.28515625" style="2" customWidth="1"/>
    <col min="3" max="3" width="11.28515625" style="3" customWidth="1"/>
    <col min="4" max="4" width="25.7109375" style="3" customWidth="1"/>
    <col min="5" max="5" width="11.28515625" style="3" customWidth="1"/>
    <col min="6" max="8" width="12.42578125" style="3" customWidth="1"/>
    <col min="9" max="9" width="16.5703125" style="3" customWidth="1"/>
    <col min="10" max="10" width="14.28515625" style="3" customWidth="1"/>
    <col min="11" max="11" width="22.28515625" style="3" customWidth="1"/>
    <col min="12" max="12" width="8.85546875" style="3" customWidth="1"/>
    <col min="13" max="14" width="7.5703125" style="3" customWidth="1"/>
    <col min="15" max="15" width="6.7109375" style="3" customWidth="1"/>
    <col min="16" max="16" width="19.28515625" style="3" customWidth="1"/>
    <col min="17" max="17" width="18.140625" style="1" customWidth="1"/>
    <col min="18" max="18" width="27" style="1" customWidth="1"/>
    <col min="19" max="16384" width="9.140625" style="1"/>
  </cols>
  <sheetData>
    <row r="1" spans="1:17" x14ac:dyDescent="0.25">
      <c r="I1" s="29"/>
    </row>
    <row r="2" spans="1:17" x14ac:dyDescent="0.25">
      <c r="E2" s="517"/>
      <c r="F2" s="517"/>
      <c r="G2" s="517"/>
      <c r="H2" s="517"/>
      <c r="I2" s="517"/>
      <c r="J2" s="354" t="s">
        <v>644</v>
      </c>
      <c r="K2" s="354"/>
      <c r="L2" s="354"/>
      <c r="M2" s="354"/>
      <c r="N2" s="354"/>
      <c r="O2" s="354"/>
      <c r="P2" s="354"/>
    </row>
    <row r="3" spans="1:17" ht="13.5" customHeight="1" x14ac:dyDescent="0.25">
      <c r="E3" s="518"/>
      <c r="F3" s="518"/>
      <c r="G3" s="518"/>
      <c r="H3" s="518"/>
      <c r="I3" s="518"/>
      <c r="J3" s="354" t="s">
        <v>658</v>
      </c>
      <c r="K3" s="354"/>
      <c r="L3" s="354"/>
      <c r="M3" s="354"/>
      <c r="N3" s="354"/>
      <c r="O3" s="354"/>
      <c r="P3" s="354"/>
    </row>
    <row r="4" spans="1:17" ht="13.5" customHeight="1" x14ac:dyDescent="0.25">
      <c r="E4" s="89"/>
      <c r="F4" s="89"/>
      <c r="G4" s="89"/>
      <c r="H4" s="89"/>
      <c r="I4" s="89"/>
      <c r="J4" s="275" t="s">
        <v>674</v>
      </c>
      <c r="K4" s="275"/>
      <c r="L4" s="275"/>
      <c r="M4" s="275"/>
      <c r="N4" s="275"/>
      <c r="O4" s="172"/>
      <c r="P4" s="172"/>
    </row>
    <row r="5" spans="1:17" ht="14.25" customHeight="1" x14ac:dyDescent="0.25">
      <c r="G5" s="268"/>
      <c r="H5" s="503"/>
      <c r="I5" s="503"/>
      <c r="J5" s="275" t="s">
        <v>675</v>
      </c>
      <c r="K5" s="275"/>
      <c r="L5" s="275"/>
      <c r="M5" s="275"/>
      <c r="N5" s="275"/>
    </row>
    <row r="6" spans="1:17" x14ac:dyDescent="0.25">
      <c r="G6" s="268"/>
    </row>
    <row r="7" spans="1:17" ht="32.25" customHeight="1" x14ac:dyDescent="0.2">
      <c r="A7" s="504" t="s">
        <v>692</v>
      </c>
      <c r="B7" s="504"/>
      <c r="C7" s="504"/>
      <c r="D7" s="504"/>
      <c r="E7" s="504"/>
      <c r="F7" s="504"/>
      <c r="G7" s="504"/>
      <c r="H7" s="504"/>
      <c r="I7" s="504"/>
      <c r="J7" s="519" t="s">
        <v>99</v>
      </c>
      <c r="K7" s="519"/>
      <c r="L7" s="519"/>
      <c r="M7" s="519"/>
      <c r="N7" s="519"/>
      <c r="O7" s="519"/>
      <c r="P7" s="519"/>
    </row>
    <row r="8" spans="1:17" ht="14.25" x14ac:dyDescent="0.2">
      <c r="A8" s="505" t="s">
        <v>647</v>
      </c>
      <c r="B8" s="505" t="s">
        <v>648</v>
      </c>
      <c r="C8" s="505" t="s">
        <v>35</v>
      </c>
      <c r="D8" s="505" t="s">
        <v>36</v>
      </c>
      <c r="E8" s="505" t="s">
        <v>27</v>
      </c>
      <c r="F8" s="505" t="s">
        <v>33</v>
      </c>
      <c r="G8" s="505" t="s">
        <v>185</v>
      </c>
      <c r="H8" s="505" t="s">
        <v>34</v>
      </c>
      <c r="I8" s="505" t="s">
        <v>29</v>
      </c>
      <c r="J8" s="510" t="s">
        <v>7</v>
      </c>
      <c r="K8" s="510" t="s">
        <v>30</v>
      </c>
      <c r="L8" s="510"/>
      <c r="M8" s="510" t="s">
        <v>31</v>
      </c>
      <c r="N8" s="510"/>
      <c r="O8" s="510"/>
      <c r="P8" s="509" t="s">
        <v>32</v>
      </c>
    </row>
    <row r="9" spans="1:17" ht="76.5" customHeight="1" x14ac:dyDescent="0.2">
      <c r="A9" s="505"/>
      <c r="B9" s="505"/>
      <c r="C9" s="505"/>
      <c r="D9" s="505"/>
      <c r="E9" s="505"/>
      <c r="F9" s="505"/>
      <c r="G9" s="505"/>
      <c r="H9" s="505"/>
      <c r="I9" s="505"/>
      <c r="J9" s="510"/>
      <c r="K9" s="213" t="s">
        <v>64</v>
      </c>
      <c r="L9" s="213" t="s">
        <v>65</v>
      </c>
      <c r="M9" s="213">
        <v>2024</v>
      </c>
      <c r="N9" s="213">
        <v>2025</v>
      </c>
      <c r="O9" s="213">
        <v>2026</v>
      </c>
      <c r="P9" s="509"/>
    </row>
    <row r="10" spans="1:17" x14ac:dyDescent="0.2">
      <c r="A10" s="159">
        <v>1</v>
      </c>
      <c r="B10" s="159">
        <v>2</v>
      </c>
      <c r="C10" s="159">
        <v>3</v>
      </c>
      <c r="D10" s="159">
        <v>4</v>
      </c>
      <c r="E10" s="159">
        <v>5</v>
      </c>
      <c r="F10" s="159">
        <v>6</v>
      </c>
      <c r="G10" s="159">
        <v>7</v>
      </c>
      <c r="H10" s="159">
        <v>8</v>
      </c>
      <c r="I10" s="159">
        <v>9</v>
      </c>
      <c r="J10" s="269">
        <v>10</v>
      </c>
      <c r="K10" s="269">
        <v>11</v>
      </c>
      <c r="L10" s="269">
        <v>12</v>
      </c>
      <c r="M10" s="158">
        <v>13</v>
      </c>
      <c r="N10" s="158">
        <v>14</v>
      </c>
      <c r="O10" s="158">
        <v>15</v>
      </c>
      <c r="P10" s="159">
        <v>16</v>
      </c>
    </row>
    <row r="11" spans="1:17" ht="30" customHeight="1" x14ac:dyDescent="0.25">
      <c r="A11" s="192" t="s">
        <v>0</v>
      </c>
      <c r="B11" s="410" t="s">
        <v>186</v>
      </c>
      <c r="C11" s="410"/>
      <c r="D11" s="410"/>
      <c r="E11" s="410"/>
      <c r="F11" s="410"/>
      <c r="G11" s="410"/>
      <c r="H11" s="410"/>
      <c r="I11" s="410"/>
      <c r="J11" s="32"/>
      <c r="K11" s="32"/>
      <c r="L11" s="34"/>
      <c r="M11" s="202"/>
      <c r="N11" s="202"/>
      <c r="O11" s="34"/>
      <c r="P11" s="207"/>
    </row>
    <row r="12" spans="1:17" ht="89.25" customHeight="1" x14ac:dyDescent="0.2">
      <c r="A12" s="379" t="s">
        <v>0</v>
      </c>
      <c r="B12" s="389" t="s">
        <v>0</v>
      </c>
      <c r="C12" s="511" t="s">
        <v>187</v>
      </c>
      <c r="D12" s="512"/>
      <c r="E12" s="385" t="s">
        <v>22</v>
      </c>
      <c r="F12" s="473"/>
      <c r="G12" s="473"/>
      <c r="H12" s="474"/>
      <c r="I12" s="381" t="s">
        <v>232</v>
      </c>
      <c r="J12" s="37" t="s">
        <v>367</v>
      </c>
      <c r="K12" s="62" t="s">
        <v>366</v>
      </c>
      <c r="L12" s="38" t="s">
        <v>11</v>
      </c>
      <c r="M12" s="270" t="s">
        <v>368</v>
      </c>
      <c r="N12" s="270" t="s">
        <v>368</v>
      </c>
      <c r="O12" s="38" t="s">
        <v>368</v>
      </c>
      <c r="P12" s="427" t="s">
        <v>365</v>
      </c>
      <c r="Q12" s="26"/>
    </row>
    <row r="13" spans="1:17" ht="84" customHeight="1" x14ac:dyDescent="0.2">
      <c r="A13" s="380"/>
      <c r="B13" s="390"/>
      <c r="C13" s="513"/>
      <c r="D13" s="514"/>
      <c r="E13" s="426"/>
      <c r="F13" s="521"/>
      <c r="G13" s="521"/>
      <c r="H13" s="522"/>
      <c r="I13" s="523"/>
      <c r="J13" s="37" t="s">
        <v>374</v>
      </c>
      <c r="K13" s="62" t="s">
        <v>369</v>
      </c>
      <c r="L13" s="38" t="s">
        <v>69</v>
      </c>
      <c r="M13" s="204">
        <v>15</v>
      </c>
      <c r="N13" s="204">
        <v>15</v>
      </c>
      <c r="O13" s="68">
        <v>15</v>
      </c>
      <c r="P13" s="520"/>
      <c r="Q13" s="26"/>
    </row>
    <row r="14" spans="1:17" ht="51.75" customHeight="1" x14ac:dyDescent="0.2">
      <c r="A14" s="380"/>
      <c r="B14" s="390"/>
      <c r="C14" s="515"/>
      <c r="D14" s="516"/>
      <c r="E14" s="386"/>
      <c r="F14" s="476"/>
      <c r="G14" s="476"/>
      <c r="H14" s="477"/>
      <c r="I14" s="382"/>
      <c r="J14" s="37" t="s">
        <v>375</v>
      </c>
      <c r="K14" s="62" t="s">
        <v>370</v>
      </c>
      <c r="L14" s="38" t="s">
        <v>371</v>
      </c>
      <c r="M14" s="197">
        <v>8</v>
      </c>
      <c r="N14" s="197">
        <v>8</v>
      </c>
      <c r="O14" s="69">
        <v>8</v>
      </c>
      <c r="P14" s="428"/>
      <c r="Q14" s="26"/>
    </row>
    <row r="15" spans="1:17" ht="45.75" customHeight="1" x14ac:dyDescent="0.2">
      <c r="A15" s="380"/>
      <c r="B15" s="79"/>
      <c r="C15" s="453" t="s">
        <v>0</v>
      </c>
      <c r="D15" s="417" t="s">
        <v>189</v>
      </c>
      <c r="E15" s="417" t="s">
        <v>14</v>
      </c>
      <c r="F15" s="419">
        <v>305</v>
      </c>
      <c r="G15" s="419">
        <v>343.9</v>
      </c>
      <c r="H15" s="419">
        <v>343.9</v>
      </c>
      <c r="I15" s="422" t="s">
        <v>13</v>
      </c>
      <c r="J15" s="40" t="s">
        <v>393</v>
      </c>
      <c r="K15" s="45" t="s">
        <v>392</v>
      </c>
      <c r="L15" s="41" t="s">
        <v>88</v>
      </c>
      <c r="M15" s="44">
        <v>1</v>
      </c>
      <c r="N15" s="44">
        <v>1</v>
      </c>
      <c r="O15" s="41">
        <v>1</v>
      </c>
      <c r="P15" s="189" t="s">
        <v>13</v>
      </c>
      <c r="Q15" s="26"/>
    </row>
    <row r="16" spans="1:17" ht="50.25" customHeight="1" x14ac:dyDescent="0.2">
      <c r="A16" s="380"/>
      <c r="B16" s="79"/>
      <c r="C16" s="453"/>
      <c r="D16" s="418"/>
      <c r="E16" s="418"/>
      <c r="F16" s="421"/>
      <c r="G16" s="421"/>
      <c r="H16" s="421"/>
      <c r="I16" s="424"/>
      <c r="J16" s="40" t="s">
        <v>405</v>
      </c>
      <c r="K16" s="45" t="s">
        <v>404</v>
      </c>
      <c r="L16" s="41" t="s">
        <v>88</v>
      </c>
      <c r="M16" s="44">
        <v>11</v>
      </c>
      <c r="N16" s="44">
        <v>11</v>
      </c>
      <c r="O16" s="41">
        <v>11</v>
      </c>
      <c r="P16" s="189" t="s">
        <v>13</v>
      </c>
      <c r="Q16" s="26"/>
    </row>
    <row r="17" spans="1:18" ht="53.25" customHeight="1" x14ac:dyDescent="0.2">
      <c r="A17" s="380"/>
      <c r="B17" s="79"/>
      <c r="C17" s="417" t="s">
        <v>10</v>
      </c>
      <c r="D17" s="417" t="s">
        <v>188</v>
      </c>
      <c r="E17" s="417" t="s">
        <v>14</v>
      </c>
      <c r="F17" s="506">
        <v>2334</v>
      </c>
      <c r="G17" s="506">
        <v>2514.3000000000002</v>
      </c>
      <c r="H17" s="506">
        <v>2514.3000000000002</v>
      </c>
      <c r="I17" s="422" t="s">
        <v>13</v>
      </c>
      <c r="J17" s="40" t="s">
        <v>376</v>
      </c>
      <c r="K17" s="45" t="s">
        <v>373</v>
      </c>
      <c r="L17" s="41" t="s">
        <v>76</v>
      </c>
      <c r="M17" s="44">
        <v>400</v>
      </c>
      <c r="N17" s="44">
        <v>400</v>
      </c>
      <c r="O17" s="41">
        <v>400</v>
      </c>
      <c r="P17" s="189" t="s">
        <v>13</v>
      </c>
      <c r="Q17" s="26"/>
    </row>
    <row r="18" spans="1:18" ht="87" customHeight="1" x14ac:dyDescent="0.2">
      <c r="A18" s="380"/>
      <c r="B18" s="79"/>
      <c r="C18" s="418"/>
      <c r="D18" s="418"/>
      <c r="E18" s="418"/>
      <c r="F18" s="507"/>
      <c r="G18" s="507"/>
      <c r="H18" s="507"/>
      <c r="I18" s="423"/>
      <c r="J18" s="40" t="s">
        <v>378</v>
      </c>
      <c r="K18" s="45" t="s">
        <v>377</v>
      </c>
      <c r="L18" s="41" t="s">
        <v>76</v>
      </c>
      <c r="M18" s="44">
        <v>43</v>
      </c>
      <c r="N18" s="44">
        <v>25</v>
      </c>
      <c r="O18" s="41">
        <v>25</v>
      </c>
      <c r="P18" s="189" t="s">
        <v>13</v>
      </c>
      <c r="Q18" s="26"/>
      <c r="R18" s="271"/>
    </row>
    <row r="19" spans="1:18" ht="93.75" customHeight="1" x14ac:dyDescent="0.2">
      <c r="A19" s="380"/>
      <c r="B19" s="79"/>
      <c r="C19" s="418"/>
      <c r="D19" s="418"/>
      <c r="E19" s="418"/>
      <c r="F19" s="507"/>
      <c r="G19" s="507"/>
      <c r="H19" s="507"/>
      <c r="I19" s="423"/>
      <c r="J19" s="40" t="s">
        <v>380</v>
      </c>
      <c r="K19" s="66" t="s">
        <v>379</v>
      </c>
      <c r="L19" s="41" t="s">
        <v>381</v>
      </c>
      <c r="M19" s="44">
        <v>111</v>
      </c>
      <c r="N19" s="44">
        <v>111</v>
      </c>
      <c r="O19" s="63">
        <v>111</v>
      </c>
      <c r="P19" s="189" t="s">
        <v>13</v>
      </c>
      <c r="Q19" s="26"/>
      <c r="R19" s="271"/>
    </row>
    <row r="20" spans="1:18" ht="72.75" customHeight="1" x14ac:dyDescent="0.2">
      <c r="A20" s="380"/>
      <c r="B20" s="79"/>
      <c r="C20" s="418"/>
      <c r="D20" s="418"/>
      <c r="E20" s="418"/>
      <c r="F20" s="507"/>
      <c r="G20" s="507"/>
      <c r="H20" s="507"/>
      <c r="I20" s="423"/>
      <c r="J20" s="40" t="s">
        <v>388</v>
      </c>
      <c r="K20" s="45" t="s">
        <v>382</v>
      </c>
      <c r="L20" s="41" t="s">
        <v>88</v>
      </c>
      <c r="M20" s="44">
        <v>120</v>
      </c>
      <c r="N20" s="44">
        <v>120</v>
      </c>
      <c r="O20" s="63">
        <v>120</v>
      </c>
      <c r="P20" s="189" t="s">
        <v>13</v>
      </c>
      <c r="Q20" s="26"/>
    </row>
    <row r="21" spans="1:18" ht="57.75" customHeight="1" x14ac:dyDescent="0.2">
      <c r="A21" s="380"/>
      <c r="B21" s="79"/>
      <c r="C21" s="418"/>
      <c r="D21" s="418"/>
      <c r="E21" s="418"/>
      <c r="F21" s="507"/>
      <c r="G21" s="507"/>
      <c r="H21" s="507"/>
      <c r="I21" s="423"/>
      <c r="J21" s="40" t="s">
        <v>390</v>
      </c>
      <c r="K21" s="45" t="s">
        <v>389</v>
      </c>
      <c r="L21" s="41" t="s">
        <v>88</v>
      </c>
      <c r="M21" s="44">
        <v>70</v>
      </c>
      <c r="N21" s="44">
        <v>70</v>
      </c>
      <c r="O21" s="63">
        <v>70</v>
      </c>
      <c r="P21" s="189" t="s">
        <v>13</v>
      </c>
      <c r="Q21" s="26"/>
    </row>
    <row r="22" spans="1:18" ht="68.25" customHeight="1" x14ac:dyDescent="0.2">
      <c r="A22" s="380"/>
      <c r="B22" s="79"/>
      <c r="C22" s="418"/>
      <c r="D22" s="418"/>
      <c r="E22" s="418"/>
      <c r="F22" s="507"/>
      <c r="G22" s="507"/>
      <c r="H22" s="507"/>
      <c r="I22" s="423"/>
      <c r="J22" s="40" t="s">
        <v>395</v>
      </c>
      <c r="K22" s="45" t="s">
        <v>391</v>
      </c>
      <c r="L22" s="41" t="s">
        <v>88</v>
      </c>
      <c r="M22" s="44">
        <v>2</v>
      </c>
      <c r="N22" s="44">
        <v>0</v>
      </c>
      <c r="O22" s="63">
        <v>0</v>
      </c>
      <c r="P22" s="189" t="s">
        <v>13</v>
      </c>
      <c r="Q22" s="26"/>
    </row>
    <row r="23" spans="1:18" ht="95.25" customHeight="1" x14ac:dyDescent="0.2">
      <c r="A23" s="380"/>
      <c r="B23" s="79"/>
      <c r="C23" s="418"/>
      <c r="D23" s="418"/>
      <c r="E23" s="418"/>
      <c r="F23" s="507"/>
      <c r="G23" s="507"/>
      <c r="H23" s="507"/>
      <c r="I23" s="423"/>
      <c r="J23" s="40" t="s">
        <v>636</v>
      </c>
      <c r="K23" s="77" t="s">
        <v>394</v>
      </c>
      <c r="L23" s="41" t="s">
        <v>88</v>
      </c>
      <c r="M23" s="44">
        <v>1</v>
      </c>
      <c r="N23" s="44">
        <v>1</v>
      </c>
      <c r="O23" s="63">
        <v>1</v>
      </c>
      <c r="P23" s="189" t="s">
        <v>13</v>
      </c>
      <c r="Q23" s="26"/>
    </row>
    <row r="24" spans="1:18" ht="106.5" customHeight="1" x14ac:dyDescent="0.2">
      <c r="A24" s="380"/>
      <c r="B24" s="79"/>
      <c r="C24" s="468"/>
      <c r="D24" s="468"/>
      <c r="E24" s="468"/>
      <c r="F24" s="508"/>
      <c r="G24" s="508"/>
      <c r="H24" s="508"/>
      <c r="I24" s="424"/>
      <c r="J24" s="40" t="s">
        <v>637</v>
      </c>
      <c r="K24" s="84" t="s">
        <v>586</v>
      </c>
      <c r="L24" s="41" t="s">
        <v>11</v>
      </c>
      <c r="M24" s="17">
        <v>95</v>
      </c>
      <c r="N24" s="17">
        <v>95</v>
      </c>
      <c r="O24" s="42">
        <v>95</v>
      </c>
      <c r="P24" s="189" t="s">
        <v>13</v>
      </c>
      <c r="Q24" s="26"/>
    </row>
    <row r="25" spans="1:18" ht="45" customHeight="1" x14ac:dyDescent="0.2">
      <c r="A25" s="380"/>
      <c r="B25" s="79"/>
      <c r="C25" s="417" t="s">
        <v>17</v>
      </c>
      <c r="D25" s="417" t="s">
        <v>190</v>
      </c>
      <c r="E25" s="417" t="s">
        <v>14</v>
      </c>
      <c r="F25" s="419">
        <v>87.6</v>
      </c>
      <c r="G25" s="419">
        <v>90</v>
      </c>
      <c r="H25" s="419">
        <v>90</v>
      </c>
      <c r="I25" s="422" t="s">
        <v>13</v>
      </c>
      <c r="J25" s="40" t="s">
        <v>387</v>
      </c>
      <c r="K25" s="82" t="s">
        <v>554</v>
      </c>
      <c r="L25" s="83" t="s">
        <v>11</v>
      </c>
      <c r="M25" s="17">
        <v>100</v>
      </c>
      <c r="N25" s="17">
        <v>100</v>
      </c>
      <c r="O25" s="42">
        <v>100</v>
      </c>
      <c r="P25" s="189" t="s">
        <v>13</v>
      </c>
      <c r="Q25" s="26"/>
    </row>
    <row r="26" spans="1:18" ht="34.5" customHeight="1" x14ac:dyDescent="0.2">
      <c r="A26" s="380"/>
      <c r="B26" s="79"/>
      <c r="C26" s="468"/>
      <c r="D26" s="468"/>
      <c r="E26" s="468"/>
      <c r="F26" s="421"/>
      <c r="G26" s="421"/>
      <c r="H26" s="421"/>
      <c r="I26" s="424"/>
      <c r="J26" s="40" t="s">
        <v>553</v>
      </c>
      <c r="K26" s="45" t="s">
        <v>555</v>
      </c>
      <c r="L26" s="157" t="s">
        <v>11</v>
      </c>
      <c r="M26" s="17">
        <v>70</v>
      </c>
      <c r="N26" s="17">
        <v>70</v>
      </c>
      <c r="O26" s="42">
        <v>70</v>
      </c>
      <c r="P26" s="189"/>
      <c r="Q26" s="26"/>
    </row>
    <row r="27" spans="1:18" ht="49.5" customHeight="1" x14ac:dyDescent="0.2">
      <c r="A27" s="380"/>
      <c r="B27" s="79"/>
      <c r="C27" s="71" t="s">
        <v>18</v>
      </c>
      <c r="D27" s="70" t="s">
        <v>191</v>
      </c>
      <c r="E27" s="70" t="s">
        <v>14</v>
      </c>
      <c r="F27" s="21">
        <v>0.6</v>
      </c>
      <c r="G27" s="21">
        <v>0.8</v>
      </c>
      <c r="H27" s="21">
        <v>0.8</v>
      </c>
      <c r="I27" s="9" t="s">
        <v>13</v>
      </c>
      <c r="J27" s="40" t="s">
        <v>556</v>
      </c>
      <c r="K27" s="45" t="s">
        <v>557</v>
      </c>
      <c r="L27" s="42" t="s">
        <v>11</v>
      </c>
      <c r="M27" s="17">
        <v>100</v>
      </c>
      <c r="N27" s="17">
        <v>100</v>
      </c>
      <c r="O27" s="42">
        <v>100</v>
      </c>
      <c r="P27" s="189" t="s">
        <v>13</v>
      </c>
      <c r="Q27" s="26"/>
    </row>
    <row r="28" spans="1:18" ht="36.75" customHeight="1" x14ac:dyDescent="0.2">
      <c r="A28" s="380"/>
      <c r="B28" s="79"/>
      <c r="C28" s="71" t="s">
        <v>19</v>
      </c>
      <c r="D28" s="70" t="s">
        <v>192</v>
      </c>
      <c r="E28" s="70" t="s">
        <v>14</v>
      </c>
      <c r="F28" s="21">
        <v>10.1</v>
      </c>
      <c r="G28" s="21">
        <v>13</v>
      </c>
      <c r="H28" s="21">
        <v>13</v>
      </c>
      <c r="I28" s="9" t="s">
        <v>13</v>
      </c>
      <c r="J28" s="40" t="s">
        <v>558</v>
      </c>
      <c r="K28" s="45" t="s">
        <v>559</v>
      </c>
      <c r="L28" s="42" t="s">
        <v>11</v>
      </c>
      <c r="M28" s="17">
        <v>100</v>
      </c>
      <c r="N28" s="17">
        <v>100</v>
      </c>
      <c r="O28" s="42">
        <v>100</v>
      </c>
      <c r="P28" s="189" t="s">
        <v>13</v>
      </c>
      <c r="Q28" s="26"/>
    </row>
    <row r="29" spans="1:18" ht="76.5" customHeight="1" x14ac:dyDescent="0.2">
      <c r="A29" s="380"/>
      <c r="B29" s="79"/>
      <c r="C29" s="71" t="s">
        <v>20</v>
      </c>
      <c r="D29" s="70" t="s">
        <v>628</v>
      </c>
      <c r="E29" s="70" t="s">
        <v>14</v>
      </c>
      <c r="F29" s="21">
        <v>566.29999999999995</v>
      </c>
      <c r="G29" s="21">
        <v>580.29999999999995</v>
      </c>
      <c r="H29" s="21">
        <v>580.29999999999995</v>
      </c>
      <c r="I29" s="9" t="s">
        <v>13</v>
      </c>
      <c r="J29" s="40" t="s">
        <v>560</v>
      </c>
      <c r="K29" s="45" t="s">
        <v>561</v>
      </c>
      <c r="L29" s="41" t="s">
        <v>88</v>
      </c>
      <c r="M29" s="44">
        <v>40</v>
      </c>
      <c r="N29" s="44">
        <v>40</v>
      </c>
      <c r="O29" s="41">
        <v>40</v>
      </c>
      <c r="P29" s="189" t="s">
        <v>13</v>
      </c>
      <c r="Q29" s="26"/>
    </row>
    <row r="30" spans="1:18" ht="28.5" customHeight="1" x14ac:dyDescent="0.2">
      <c r="A30" s="380"/>
      <c r="B30" s="79"/>
      <c r="C30" s="453" t="s">
        <v>21</v>
      </c>
      <c r="D30" s="417" t="s">
        <v>193</v>
      </c>
      <c r="E30" s="417" t="s">
        <v>14</v>
      </c>
      <c r="F30" s="419">
        <v>20</v>
      </c>
      <c r="G30" s="419">
        <v>23</v>
      </c>
      <c r="H30" s="419">
        <v>23</v>
      </c>
      <c r="I30" s="422" t="s">
        <v>13</v>
      </c>
      <c r="J30" s="40" t="s">
        <v>384</v>
      </c>
      <c r="K30" s="45" t="s">
        <v>383</v>
      </c>
      <c r="L30" s="41" t="s">
        <v>88</v>
      </c>
      <c r="M30" s="44">
        <v>50</v>
      </c>
      <c r="N30" s="44">
        <v>50</v>
      </c>
      <c r="O30" s="41">
        <v>50</v>
      </c>
      <c r="P30" s="189" t="s">
        <v>13</v>
      </c>
      <c r="Q30" s="26"/>
    </row>
    <row r="31" spans="1:18" ht="37.5" customHeight="1" x14ac:dyDescent="0.2">
      <c r="A31" s="380"/>
      <c r="B31" s="79"/>
      <c r="C31" s="453"/>
      <c r="D31" s="418"/>
      <c r="E31" s="418"/>
      <c r="F31" s="421"/>
      <c r="G31" s="421"/>
      <c r="H31" s="421"/>
      <c r="I31" s="424"/>
      <c r="J31" s="40" t="s">
        <v>386</v>
      </c>
      <c r="K31" s="45" t="s">
        <v>385</v>
      </c>
      <c r="L31" s="41" t="s">
        <v>88</v>
      </c>
      <c r="M31" s="44">
        <v>50</v>
      </c>
      <c r="N31" s="44">
        <v>50</v>
      </c>
      <c r="O31" s="41">
        <v>50</v>
      </c>
      <c r="P31" s="189" t="s">
        <v>13</v>
      </c>
      <c r="Q31" s="26"/>
    </row>
    <row r="32" spans="1:18" ht="61.5" customHeight="1" x14ac:dyDescent="0.2">
      <c r="A32" s="380"/>
      <c r="B32" s="79"/>
      <c r="C32" s="70" t="s">
        <v>23</v>
      </c>
      <c r="D32" s="70" t="s">
        <v>135</v>
      </c>
      <c r="E32" s="70" t="s">
        <v>14</v>
      </c>
      <c r="F32" s="21">
        <v>22.5</v>
      </c>
      <c r="G32" s="21">
        <v>23.2</v>
      </c>
      <c r="H32" s="21">
        <v>23.2</v>
      </c>
      <c r="I32" s="9" t="s">
        <v>13</v>
      </c>
      <c r="J32" s="40" t="s">
        <v>638</v>
      </c>
      <c r="K32" s="66" t="s">
        <v>506</v>
      </c>
      <c r="L32" s="41" t="s">
        <v>88</v>
      </c>
      <c r="M32" s="44">
        <v>2</v>
      </c>
      <c r="N32" s="44">
        <v>2</v>
      </c>
      <c r="O32" s="41">
        <v>2</v>
      </c>
      <c r="P32" s="189" t="s">
        <v>13</v>
      </c>
      <c r="Q32" s="26"/>
    </row>
    <row r="33" spans="1:17" ht="35.25" customHeight="1" x14ac:dyDescent="0.2">
      <c r="A33" s="380"/>
      <c r="B33" s="79"/>
      <c r="C33" s="71" t="s">
        <v>126</v>
      </c>
      <c r="D33" s="70" t="s">
        <v>194</v>
      </c>
      <c r="E33" s="70" t="s">
        <v>14</v>
      </c>
      <c r="F33" s="21">
        <v>58</v>
      </c>
      <c r="G33" s="21">
        <v>50</v>
      </c>
      <c r="H33" s="21">
        <v>50</v>
      </c>
      <c r="I33" s="9" t="s">
        <v>13</v>
      </c>
      <c r="J33" s="40" t="s">
        <v>562</v>
      </c>
      <c r="K33" s="45" t="s">
        <v>563</v>
      </c>
      <c r="L33" s="41" t="s">
        <v>11</v>
      </c>
      <c r="M33" s="17">
        <v>100</v>
      </c>
      <c r="N33" s="17">
        <v>100</v>
      </c>
      <c r="O33" s="42">
        <v>100</v>
      </c>
      <c r="P33" s="189" t="s">
        <v>13</v>
      </c>
      <c r="Q33" s="26"/>
    </row>
    <row r="34" spans="1:17" ht="50.25" customHeight="1" x14ac:dyDescent="0.2">
      <c r="A34" s="380"/>
      <c r="B34" s="79"/>
      <c r="C34" s="71" t="s">
        <v>127</v>
      </c>
      <c r="D34" s="70" t="s">
        <v>195</v>
      </c>
      <c r="E34" s="70" t="s">
        <v>14</v>
      </c>
      <c r="F34" s="21">
        <v>26.1</v>
      </c>
      <c r="G34" s="21">
        <v>30.2</v>
      </c>
      <c r="H34" s="21">
        <v>30.2</v>
      </c>
      <c r="I34" s="9" t="s">
        <v>13</v>
      </c>
      <c r="J34" s="40" t="s">
        <v>564</v>
      </c>
      <c r="K34" s="45" t="s">
        <v>565</v>
      </c>
      <c r="L34" s="41" t="s">
        <v>88</v>
      </c>
      <c r="M34" s="44">
        <v>30</v>
      </c>
      <c r="N34" s="44">
        <v>30</v>
      </c>
      <c r="O34" s="41">
        <v>30</v>
      </c>
      <c r="P34" s="189" t="s">
        <v>13</v>
      </c>
      <c r="Q34" s="26"/>
    </row>
    <row r="35" spans="1:17" ht="93" customHeight="1" x14ac:dyDescent="0.2">
      <c r="A35" s="380"/>
      <c r="B35" s="79"/>
      <c r="C35" s="71" t="s">
        <v>115</v>
      </c>
      <c r="D35" s="70" t="s">
        <v>196</v>
      </c>
      <c r="E35" s="70" t="s">
        <v>14</v>
      </c>
      <c r="F35" s="21">
        <v>31.5</v>
      </c>
      <c r="G35" s="21">
        <v>33</v>
      </c>
      <c r="H35" s="21">
        <v>33</v>
      </c>
      <c r="I35" s="9" t="s">
        <v>13</v>
      </c>
      <c r="J35" s="40" t="s">
        <v>397</v>
      </c>
      <c r="K35" s="45" t="s">
        <v>396</v>
      </c>
      <c r="L35" s="41" t="s">
        <v>88</v>
      </c>
      <c r="M35" s="44">
        <v>2</v>
      </c>
      <c r="N35" s="44">
        <v>2</v>
      </c>
      <c r="O35" s="41">
        <v>2</v>
      </c>
      <c r="P35" s="189" t="s">
        <v>13</v>
      </c>
      <c r="Q35" s="26"/>
    </row>
    <row r="36" spans="1:17" ht="39" customHeight="1" x14ac:dyDescent="0.2">
      <c r="A36" s="380"/>
      <c r="B36" s="79"/>
      <c r="C36" s="71" t="s">
        <v>116</v>
      </c>
      <c r="D36" s="70" t="s">
        <v>197</v>
      </c>
      <c r="E36" s="70" t="s">
        <v>14</v>
      </c>
      <c r="F36" s="21">
        <v>80</v>
      </c>
      <c r="G36" s="21">
        <v>94.2</v>
      </c>
      <c r="H36" s="21">
        <v>94.2</v>
      </c>
      <c r="I36" s="9" t="s">
        <v>13</v>
      </c>
      <c r="J36" s="40" t="s">
        <v>566</v>
      </c>
      <c r="K36" s="45" t="s">
        <v>567</v>
      </c>
      <c r="L36" s="41" t="s">
        <v>11</v>
      </c>
      <c r="M36" s="17">
        <v>100</v>
      </c>
      <c r="N36" s="17">
        <v>100</v>
      </c>
      <c r="O36" s="42">
        <v>100</v>
      </c>
      <c r="P36" s="189" t="s">
        <v>13</v>
      </c>
      <c r="Q36" s="26"/>
    </row>
    <row r="37" spans="1:17" ht="61.5" customHeight="1" x14ac:dyDescent="0.2">
      <c r="A37" s="380"/>
      <c r="B37" s="79"/>
      <c r="C37" s="71" t="s">
        <v>117</v>
      </c>
      <c r="D37" s="70" t="s">
        <v>198</v>
      </c>
      <c r="E37" s="70" t="s">
        <v>14</v>
      </c>
      <c r="F37" s="21">
        <v>22.2</v>
      </c>
      <c r="G37" s="21">
        <v>19.3</v>
      </c>
      <c r="H37" s="21">
        <v>19.3</v>
      </c>
      <c r="I37" s="9" t="s">
        <v>13</v>
      </c>
      <c r="J37" s="40" t="s">
        <v>639</v>
      </c>
      <c r="K37" s="45" t="s">
        <v>568</v>
      </c>
      <c r="L37" s="41" t="s">
        <v>11</v>
      </c>
      <c r="M37" s="17">
        <v>100</v>
      </c>
      <c r="N37" s="17">
        <v>100</v>
      </c>
      <c r="O37" s="42">
        <v>100</v>
      </c>
      <c r="P37" s="189" t="s">
        <v>13</v>
      </c>
      <c r="Q37" s="26"/>
    </row>
    <row r="38" spans="1:17" ht="54" customHeight="1" x14ac:dyDescent="0.2">
      <c r="A38" s="380"/>
      <c r="B38" s="79"/>
      <c r="C38" s="71" t="s">
        <v>118</v>
      </c>
      <c r="D38" s="209" t="s">
        <v>166</v>
      </c>
      <c r="E38" s="70" t="s">
        <v>14</v>
      </c>
      <c r="F38" s="17">
        <v>236.6</v>
      </c>
      <c r="G38" s="17">
        <v>243</v>
      </c>
      <c r="H38" s="17">
        <v>243</v>
      </c>
      <c r="I38" s="9" t="s">
        <v>13</v>
      </c>
      <c r="J38" s="40" t="s">
        <v>622</v>
      </c>
      <c r="K38" s="45" t="s">
        <v>600</v>
      </c>
      <c r="L38" s="41" t="s">
        <v>88</v>
      </c>
      <c r="M38" s="44">
        <v>2</v>
      </c>
      <c r="N38" s="44">
        <v>2</v>
      </c>
      <c r="O38" s="41">
        <v>2</v>
      </c>
      <c r="P38" s="189" t="s">
        <v>13</v>
      </c>
      <c r="Q38" s="26"/>
    </row>
    <row r="39" spans="1:17" ht="54" customHeight="1" x14ac:dyDescent="0.2">
      <c r="A39" s="380"/>
      <c r="B39" s="79"/>
      <c r="C39" s="71" t="s">
        <v>146</v>
      </c>
      <c r="D39" s="209" t="s">
        <v>649</v>
      </c>
      <c r="E39" s="70" t="s">
        <v>14</v>
      </c>
      <c r="F39" s="17">
        <v>260.89999999999998</v>
      </c>
      <c r="G39" s="17">
        <v>240</v>
      </c>
      <c r="H39" s="17">
        <v>240</v>
      </c>
      <c r="I39" s="9" t="s">
        <v>13</v>
      </c>
      <c r="J39" s="40" t="s">
        <v>623</v>
      </c>
      <c r="K39" s="45" t="s">
        <v>624</v>
      </c>
      <c r="L39" s="41" t="s">
        <v>76</v>
      </c>
      <c r="M39" s="44">
        <v>210</v>
      </c>
      <c r="N39" s="44">
        <v>210</v>
      </c>
      <c r="O39" s="41">
        <v>200</v>
      </c>
      <c r="P39" s="189" t="s">
        <v>13</v>
      </c>
      <c r="Q39" s="26"/>
    </row>
    <row r="40" spans="1:17" ht="61.5" customHeight="1" x14ac:dyDescent="0.2">
      <c r="A40" s="380"/>
      <c r="B40" s="79"/>
      <c r="C40" s="71" t="s">
        <v>625</v>
      </c>
      <c r="D40" s="209" t="s">
        <v>626</v>
      </c>
      <c r="E40" s="70" t="s">
        <v>14</v>
      </c>
      <c r="F40" s="17">
        <v>15</v>
      </c>
      <c r="G40" s="17">
        <v>18</v>
      </c>
      <c r="H40" s="17">
        <v>18</v>
      </c>
      <c r="I40" s="9" t="s">
        <v>13</v>
      </c>
      <c r="J40" s="40" t="s">
        <v>627</v>
      </c>
      <c r="K40" s="45" t="s">
        <v>428</v>
      </c>
      <c r="L40" s="41" t="s">
        <v>88</v>
      </c>
      <c r="M40" s="44">
        <v>2</v>
      </c>
      <c r="N40" s="44">
        <v>3</v>
      </c>
      <c r="O40" s="41">
        <v>3</v>
      </c>
      <c r="P40" s="189"/>
      <c r="Q40" s="26"/>
    </row>
    <row r="41" spans="1:17" ht="21.75" customHeight="1" x14ac:dyDescent="0.2">
      <c r="A41" s="380"/>
      <c r="B41" s="8" t="s">
        <v>0</v>
      </c>
      <c r="C41" s="378" t="s">
        <v>1</v>
      </c>
      <c r="D41" s="378"/>
      <c r="E41" s="378"/>
      <c r="F41" s="18">
        <f>SUM(F15:F40)</f>
        <v>4076.3999999999992</v>
      </c>
      <c r="G41" s="18">
        <f>SUM(G15:G40)</f>
        <v>4316.2</v>
      </c>
      <c r="H41" s="18">
        <f>SUM(H15:H40)</f>
        <v>4316.2</v>
      </c>
      <c r="I41" s="4" t="s">
        <v>13</v>
      </c>
      <c r="J41" s="38" t="s">
        <v>13</v>
      </c>
      <c r="K41" s="38" t="s">
        <v>13</v>
      </c>
      <c r="L41" s="38" t="s">
        <v>13</v>
      </c>
      <c r="M41" s="38" t="s">
        <v>13</v>
      </c>
      <c r="N41" s="38" t="s">
        <v>13</v>
      </c>
      <c r="O41" s="38" t="s">
        <v>13</v>
      </c>
      <c r="P41" s="198" t="s">
        <v>13</v>
      </c>
    </row>
    <row r="42" spans="1:17" ht="93.75" customHeight="1" x14ac:dyDescent="0.2">
      <c r="A42" s="380"/>
      <c r="B42" s="8" t="s">
        <v>10</v>
      </c>
      <c r="C42" s="372" t="s">
        <v>577</v>
      </c>
      <c r="D42" s="373"/>
      <c r="E42" s="4" t="s">
        <v>22</v>
      </c>
      <c r="F42" s="374"/>
      <c r="G42" s="374"/>
      <c r="H42" s="375"/>
      <c r="I42" s="4" t="s">
        <v>232</v>
      </c>
      <c r="J42" s="37" t="s">
        <v>576</v>
      </c>
      <c r="K42" s="37"/>
      <c r="L42" s="38"/>
      <c r="M42" s="38"/>
      <c r="N42" s="38"/>
      <c r="O42" s="38"/>
      <c r="P42" s="48" t="s">
        <v>365</v>
      </c>
    </row>
    <row r="43" spans="1:17" ht="71.25" customHeight="1" x14ac:dyDescent="0.2">
      <c r="A43" s="380"/>
      <c r="B43" s="389" t="s">
        <v>10</v>
      </c>
      <c r="C43" s="71" t="s">
        <v>0</v>
      </c>
      <c r="D43" s="70" t="s">
        <v>199</v>
      </c>
      <c r="E43" s="70" t="s">
        <v>14</v>
      </c>
      <c r="F43" s="17">
        <v>30.3</v>
      </c>
      <c r="G43" s="17">
        <v>39.799999999999997</v>
      </c>
      <c r="H43" s="17">
        <v>39.799999999999997</v>
      </c>
      <c r="I43" s="19" t="s">
        <v>13</v>
      </c>
      <c r="J43" s="40" t="s">
        <v>403</v>
      </c>
      <c r="K43" s="45" t="s">
        <v>402</v>
      </c>
      <c r="L43" s="41" t="s">
        <v>88</v>
      </c>
      <c r="M43" s="41">
        <v>1100</v>
      </c>
      <c r="N43" s="41">
        <v>1000</v>
      </c>
      <c r="O43" s="41">
        <v>900</v>
      </c>
      <c r="P43" s="189" t="s">
        <v>13</v>
      </c>
      <c r="Q43" s="26"/>
    </row>
    <row r="44" spans="1:17" ht="49.5" customHeight="1" x14ac:dyDescent="0.2">
      <c r="A44" s="380"/>
      <c r="B44" s="390"/>
      <c r="C44" s="71" t="s">
        <v>10</v>
      </c>
      <c r="D44" s="70" t="s">
        <v>200</v>
      </c>
      <c r="E44" s="70" t="s">
        <v>14</v>
      </c>
      <c r="F44" s="17">
        <v>0.3</v>
      </c>
      <c r="G44" s="17">
        <v>0.5</v>
      </c>
      <c r="H44" s="17">
        <v>0.5</v>
      </c>
      <c r="I44" s="9" t="s">
        <v>13</v>
      </c>
      <c r="J44" s="40" t="s">
        <v>570</v>
      </c>
      <c r="K44" s="45" t="s">
        <v>569</v>
      </c>
      <c r="L44" s="41" t="s">
        <v>11</v>
      </c>
      <c r="M44" s="17">
        <v>100</v>
      </c>
      <c r="N44" s="17">
        <v>100</v>
      </c>
      <c r="O44" s="42">
        <v>100</v>
      </c>
      <c r="P44" s="189" t="s">
        <v>13</v>
      </c>
      <c r="Q44" s="26"/>
    </row>
    <row r="45" spans="1:17" ht="70.5" customHeight="1" x14ac:dyDescent="0.2">
      <c r="A45" s="380"/>
      <c r="B45" s="390"/>
      <c r="C45" s="71" t="s">
        <v>17</v>
      </c>
      <c r="D45" s="70" t="s">
        <v>201</v>
      </c>
      <c r="E45" s="70" t="s">
        <v>14</v>
      </c>
      <c r="F45" s="17">
        <v>0.5</v>
      </c>
      <c r="G45" s="17">
        <v>0.8</v>
      </c>
      <c r="H45" s="17">
        <v>0.8</v>
      </c>
      <c r="I45" s="9" t="s">
        <v>13</v>
      </c>
      <c r="J45" s="40" t="s">
        <v>571</v>
      </c>
      <c r="K45" s="45" t="s">
        <v>572</v>
      </c>
      <c r="L45" s="41" t="s">
        <v>88</v>
      </c>
      <c r="M45" s="44">
        <v>60</v>
      </c>
      <c r="N45" s="44">
        <v>60</v>
      </c>
      <c r="O45" s="41">
        <v>60</v>
      </c>
      <c r="P45" s="189" t="s">
        <v>13</v>
      </c>
      <c r="Q45" s="26"/>
    </row>
    <row r="46" spans="1:17" ht="39" customHeight="1" x14ac:dyDescent="0.2">
      <c r="A46" s="380"/>
      <c r="B46" s="390"/>
      <c r="C46" s="71" t="s">
        <v>18</v>
      </c>
      <c r="D46" s="209" t="s">
        <v>202</v>
      </c>
      <c r="E46" s="70" t="s">
        <v>14</v>
      </c>
      <c r="F46" s="17">
        <v>16.399999999999999</v>
      </c>
      <c r="G46" s="17">
        <v>18.899999999999999</v>
      </c>
      <c r="H46" s="17">
        <v>18.899999999999999</v>
      </c>
      <c r="I46" s="9" t="s">
        <v>13</v>
      </c>
      <c r="J46" s="40" t="s">
        <v>399</v>
      </c>
      <c r="K46" s="45" t="s">
        <v>398</v>
      </c>
      <c r="L46" s="41" t="s">
        <v>88</v>
      </c>
      <c r="M46" s="44">
        <v>15</v>
      </c>
      <c r="N46" s="44">
        <v>15</v>
      </c>
      <c r="O46" s="41">
        <v>15</v>
      </c>
      <c r="P46" s="189" t="s">
        <v>13</v>
      </c>
      <c r="Q46" s="26"/>
    </row>
    <row r="47" spans="1:17" ht="95.25" customHeight="1" x14ac:dyDescent="0.2">
      <c r="A47" s="380"/>
      <c r="B47" s="390"/>
      <c r="C47" s="71" t="s">
        <v>19</v>
      </c>
      <c r="D47" s="209" t="s">
        <v>203</v>
      </c>
      <c r="E47" s="70" t="s">
        <v>14</v>
      </c>
      <c r="F47" s="17">
        <v>9</v>
      </c>
      <c r="G47" s="17">
        <v>10</v>
      </c>
      <c r="H47" s="17">
        <v>10</v>
      </c>
      <c r="I47" s="9" t="s">
        <v>13</v>
      </c>
      <c r="J47" s="40" t="s">
        <v>407</v>
      </c>
      <c r="K47" s="45" t="s">
        <v>406</v>
      </c>
      <c r="L47" s="41" t="s">
        <v>88</v>
      </c>
      <c r="M47" s="44">
        <v>6</v>
      </c>
      <c r="N47" s="44">
        <v>6</v>
      </c>
      <c r="O47" s="41">
        <v>6</v>
      </c>
      <c r="P47" s="189" t="s">
        <v>13</v>
      </c>
      <c r="Q47" s="26"/>
    </row>
    <row r="48" spans="1:17" ht="36" customHeight="1" x14ac:dyDescent="0.2">
      <c r="A48" s="380"/>
      <c r="B48" s="390"/>
      <c r="C48" s="71" t="s">
        <v>20</v>
      </c>
      <c r="D48" s="209" t="s">
        <v>204</v>
      </c>
      <c r="E48" s="70" t="s">
        <v>14</v>
      </c>
      <c r="F48" s="17">
        <v>21.8</v>
      </c>
      <c r="G48" s="17">
        <v>23.5</v>
      </c>
      <c r="H48" s="17">
        <v>23.5</v>
      </c>
      <c r="I48" s="9" t="s">
        <v>13</v>
      </c>
      <c r="J48" s="40" t="s">
        <v>401</v>
      </c>
      <c r="K48" s="45" t="s">
        <v>400</v>
      </c>
      <c r="L48" s="41" t="s">
        <v>88</v>
      </c>
      <c r="M48" s="44">
        <v>510</v>
      </c>
      <c r="N48" s="44">
        <v>500</v>
      </c>
      <c r="O48" s="41">
        <v>500</v>
      </c>
      <c r="P48" s="189" t="s">
        <v>13</v>
      </c>
      <c r="Q48" s="26"/>
    </row>
    <row r="49" spans="1:17" ht="59.25" customHeight="1" x14ac:dyDescent="0.2">
      <c r="A49" s="380"/>
      <c r="B49" s="390"/>
      <c r="C49" s="71" t="s">
        <v>21</v>
      </c>
      <c r="D49" s="209" t="s">
        <v>205</v>
      </c>
      <c r="E49" s="70" t="s">
        <v>14</v>
      </c>
      <c r="F49" s="17">
        <v>0</v>
      </c>
      <c r="G49" s="17">
        <v>0.5</v>
      </c>
      <c r="H49" s="17">
        <v>0.5</v>
      </c>
      <c r="I49" s="9" t="s">
        <v>13</v>
      </c>
      <c r="J49" s="40" t="s">
        <v>573</v>
      </c>
      <c r="K49" s="45" t="s">
        <v>578</v>
      </c>
      <c r="L49" s="41" t="s">
        <v>11</v>
      </c>
      <c r="M49" s="17">
        <v>100</v>
      </c>
      <c r="N49" s="17">
        <v>100</v>
      </c>
      <c r="O49" s="42">
        <v>100</v>
      </c>
      <c r="P49" s="189" t="s">
        <v>13</v>
      </c>
      <c r="Q49" s="26"/>
    </row>
    <row r="50" spans="1:17" ht="66.75" customHeight="1" x14ac:dyDescent="0.2">
      <c r="A50" s="380"/>
      <c r="B50" s="390"/>
      <c r="C50" s="71" t="s">
        <v>23</v>
      </c>
      <c r="D50" s="209" t="s">
        <v>206</v>
      </c>
      <c r="E50" s="70" t="s">
        <v>14</v>
      </c>
      <c r="F50" s="17">
        <v>1.7</v>
      </c>
      <c r="G50" s="17">
        <v>1.9</v>
      </c>
      <c r="H50" s="17">
        <v>1.9</v>
      </c>
      <c r="I50" s="9" t="s">
        <v>13</v>
      </c>
      <c r="J50" s="40" t="s">
        <v>574</v>
      </c>
      <c r="K50" s="45" t="s">
        <v>579</v>
      </c>
      <c r="L50" s="41" t="s">
        <v>76</v>
      </c>
      <c r="M50" s="44">
        <v>810</v>
      </c>
      <c r="N50" s="44">
        <v>800</v>
      </c>
      <c r="O50" s="41">
        <v>800</v>
      </c>
      <c r="P50" s="189" t="s">
        <v>13</v>
      </c>
      <c r="Q50" s="26"/>
    </row>
    <row r="51" spans="1:17" ht="64.5" customHeight="1" x14ac:dyDescent="0.2">
      <c r="A51" s="380"/>
      <c r="B51" s="390"/>
      <c r="C51" s="71" t="s">
        <v>24</v>
      </c>
      <c r="D51" s="209" t="s">
        <v>207</v>
      </c>
      <c r="E51" s="70" t="s">
        <v>14</v>
      </c>
      <c r="F51" s="17">
        <v>13.9</v>
      </c>
      <c r="G51" s="17">
        <v>15</v>
      </c>
      <c r="H51" s="17">
        <v>15</v>
      </c>
      <c r="I51" s="9" t="s">
        <v>13</v>
      </c>
      <c r="J51" s="40" t="s">
        <v>575</v>
      </c>
      <c r="K51" s="45" t="s">
        <v>580</v>
      </c>
      <c r="L51" s="41" t="s">
        <v>88</v>
      </c>
      <c r="M51" s="44">
        <v>1</v>
      </c>
      <c r="N51" s="44">
        <v>1</v>
      </c>
      <c r="O51" s="41">
        <v>1</v>
      </c>
      <c r="P51" s="189" t="s">
        <v>13</v>
      </c>
      <c r="Q51" s="26"/>
    </row>
    <row r="52" spans="1:17" ht="62.25" customHeight="1" x14ac:dyDescent="0.2">
      <c r="A52" s="380"/>
      <c r="B52" s="390"/>
      <c r="C52" s="417" t="s">
        <v>126</v>
      </c>
      <c r="D52" s="500" t="s">
        <v>208</v>
      </c>
      <c r="E52" s="417" t="s">
        <v>14</v>
      </c>
      <c r="F52" s="451">
        <v>22.1</v>
      </c>
      <c r="G52" s="451">
        <v>19.3</v>
      </c>
      <c r="H52" s="451">
        <v>19.3</v>
      </c>
      <c r="I52" s="422" t="s">
        <v>13</v>
      </c>
      <c r="J52" s="40" t="s">
        <v>409</v>
      </c>
      <c r="K52" s="45" t="s">
        <v>408</v>
      </c>
      <c r="L52" s="41" t="s">
        <v>88</v>
      </c>
      <c r="M52" s="44">
        <v>3</v>
      </c>
      <c r="N52" s="44">
        <v>3</v>
      </c>
      <c r="O52" s="41">
        <v>3</v>
      </c>
      <c r="P52" s="189" t="s">
        <v>13</v>
      </c>
      <c r="Q52" s="26"/>
    </row>
    <row r="53" spans="1:17" ht="52.5" customHeight="1" x14ac:dyDescent="0.2">
      <c r="A53" s="380"/>
      <c r="B53" s="390"/>
      <c r="C53" s="468"/>
      <c r="D53" s="501"/>
      <c r="E53" s="468"/>
      <c r="F53" s="452"/>
      <c r="G53" s="452"/>
      <c r="H53" s="452"/>
      <c r="I53" s="424"/>
      <c r="J53" s="40" t="s">
        <v>581</v>
      </c>
      <c r="K53" s="45" t="s">
        <v>582</v>
      </c>
      <c r="L53" s="41" t="s">
        <v>88</v>
      </c>
      <c r="M53" s="44">
        <v>1</v>
      </c>
      <c r="N53" s="44">
        <v>1</v>
      </c>
      <c r="O53" s="41">
        <v>1</v>
      </c>
      <c r="P53" s="189"/>
      <c r="Q53" s="26"/>
    </row>
    <row r="54" spans="1:17" ht="64.5" customHeight="1" x14ac:dyDescent="0.2">
      <c r="A54" s="380"/>
      <c r="B54" s="390"/>
      <c r="C54" s="453" t="s">
        <v>127</v>
      </c>
      <c r="D54" s="500" t="s">
        <v>209</v>
      </c>
      <c r="E54" s="417" t="s">
        <v>14</v>
      </c>
      <c r="F54" s="451">
        <v>216.8</v>
      </c>
      <c r="G54" s="451">
        <v>215</v>
      </c>
      <c r="H54" s="451">
        <v>215</v>
      </c>
      <c r="I54" s="422" t="s">
        <v>13</v>
      </c>
      <c r="J54" s="40" t="s">
        <v>411</v>
      </c>
      <c r="K54" s="45" t="s">
        <v>410</v>
      </c>
      <c r="L54" s="41" t="s">
        <v>88</v>
      </c>
      <c r="M54" s="44">
        <v>1900</v>
      </c>
      <c r="N54" s="44">
        <v>1900</v>
      </c>
      <c r="O54" s="41">
        <v>1900</v>
      </c>
      <c r="P54" s="189" t="s">
        <v>13</v>
      </c>
      <c r="Q54" s="26"/>
    </row>
    <row r="55" spans="1:17" ht="45" customHeight="1" x14ac:dyDescent="0.2">
      <c r="A55" s="380"/>
      <c r="B55" s="390"/>
      <c r="C55" s="453"/>
      <c r="D55" s="502"/>
      <c r="E55" s="418"/>
      <c r="F55" s="452"/>
      <c r="G55" s="452"/>
      <c r="H55" s="452"/>
      <c r="I55" s="424"/>
      <c r="J55" s="40" t="s">
        <v>413</v>
      </c>
      <c r="K55" s="45" t="s">
        <v>412</v>
      </c>
      <c r="L55" s="41" t="s">
        <v>88</v>
      </c>
      <c r="M55" s="44">
        <v>1200</v>
      </c>
      <c r="N55" s="44">
        <v>1200</v>
      </c>
      <c r="O55" s="41">
        <v>1200</v>
      </c>
      <c r="P55" s="189" t="s">
        <v>13</v>
      </c>
      <c r="Q55" s="26"/>
    </row>
    <row r="56" spans="1:17" ht="45" customHeight="1" x14ac:dyDescent="0.2">
      <c r="A56" s="380"/>
      <c r="B56" s="390"/>
      <c r="C56" s="71" t="s">
        <v>115</v>
      </c>
      <c r="D56" s="209" t="s">
        <v>210</v>
      </c>
      <c r="E56" s="70" t="s">
        <v>14</v>
      </c>
      <c r="F56" s="17">
        <v>1036</v>
      </c>
      <c r="G56" s="17">
        <v>1010.6</v>
      </c>
      <c r="H56" s="17">
        <v>1010.6</v>
      </c>
      <c r="I56" s="9" t="s">
        <v>13</v>
      </c>
      <c r="J56" s="40" t="s">
        <v>583</v>
      </c>
      <c r="K56" s="45" t="s">
        <v>584</v>
      </c>
      <c r="L56" s="41" t="s">
        <v>88</v>
      </c>
      <c r="M56" s="44">
        <v>1</v>
      </c>
      <c r="N56" s="44">
        <v>1</v>
      </c>
      <c r="O56" s="41">
        <v>1</v>
      </c>
      <c r="P56" s="189" t="s">
        <v>13</v>
      </c>
      <c r="Q56" s="26"/>
    </row>
    <row r="57" spans="1:17" ht="42" customHeight="1" x14ac:dyDescent="0.2">
      <c r="A57" s="380"/>
      <c r="B57" s="79"/>
      <c r="C57" s="417" t="s">
        <v>118</v>
      </c>
      <c r="D57" s="417" t="s">
        <v>147</v>
      </c>
      <c r="E57" s="417" t="s">
        <v>14</v>
      </c>
      <c r="F57" s="419">
        <v>6.5</v>
      </c>
      <c r="G57" s="419">
        <v>7</v>
      </c>
      <c r="H57" s="419">
        <v>7</v>
      </c>
      <c r="I57" s="422" t="s">
        <v>13</v>
      </c>
      <c r="J57" s="40" t="s">
        <v>376</v>
      </c>
      <c r="K57" s="45" t="s">
        <v>511</v>
      </c>
      <c r="L57" s="41" t="s">
        <v>76</v>
      </c>
      <c r="M57" s="44">
        <v>50</v>
      </c>
      <c r="N57" s="44">
        <v>50</v>
      </c>
      <c r="O57" s="41">
        <v>50</v>
      </c>
      <c r="P57" s="189" t="s">
        <v>13</v>
      </c>
      <c r="Q57" s="26"/>
    </row>
    <row r="58" spans="1:17" ht="39" customHeight="1" x14ac:dyDescent="0.2">
      <c r="A58" s="380"/>
      <c r="B58" s="79"/>
      <c r="C58" s="418"/>
      <c r="D58" s="418"/>
      <c r="E58" s="418"/>
      <c r="F58" s="420"/>
      <c r="G58" s="420"/>
      <c r="H58" s="420"/>
      <c r="I58" s="423"/>
      <c r="J58" s="40" t="s">
        <v>378</v>
      </c>
      <c r="K58" s="45" t="s">
        <v>512</v>
      </c>
      <c r="L58" s="41" t="s">
        <v>84</v>
      </c>
      <c r="M58" s="44">
        <v>10</v>
      </c>
      <c r="N58" s="44">
        <v>12</v>
      </c>
      <c r="O58" s="41">
        <v>14</v>
      </c>
      <c r="P58" s="189" t="s">
        <v>13</v>
      </c>
      <c r="Q58" s="26"/>
    </row>
    <row r="59" spans="1:17" ht="52.5" customHeight="1" x14ac:dyDescent="0.2">
      <c r="A59" s="380"/>
      <c r="B59" s="79"/>
      <c r="C59" s="468"/>
      <c r="D59" s="468"/>
      <c r="E59" s="468"/>
      <c r="F59" s="421"/>
      <c r="G59" s="421"/>
      <c r="H59" s="421"/>
      <c r="I59" s="424"/>
      <c r="J59" s="40" t="s">
        <v>380</v>
      </c>
      <c r="K59" s="45" t="s">
        <v>513</v>
      </c>
      <c r="L59" s="41" t="s">
        <v>88</v>
      </c>
      <c r="M59" s="44">
        <v>40</v>
      </c>
      <c r="N59" s="44">
        <v>45</v>
      </c>
      <c r="O59" s="41">
        <v>50</v>
      </c>
      <c r="P59" s="189" t="s">
        <v>13</v>
      </c>
      <c r="Q59" s="26"/>
    </row>
    <row r="60" spans="1:17" ht="17.25" customHeight="1" x14ac:dyDescent="0.2">
      <c r="A60" s="380"/>
      <c r="B60" s="8" t="s">
        <v>10</v>
      </c>
      <c r="C60" s="368" t="s">
        <v>1</v>
      </c>
      <c r="D60" s="369"/>
      <c r="E60" s="488"/>
      <c r="F60" s="18">
        <f>SUM(F43:F59)</f>
        <v>1375.3</v>
      </c>
      <c r="G60" s="18">
        <f>SUM(G43:G59)</f>
        <v>1362.8000000000002</v>
      </c>
      <c r="H60" s="18">
        <f>SUM(H43:H59)</f>
        <v>1362.8000000000002</v>
      </c>
      <c r="I60" s="4" t="s">
        <v>13</v>
      </c>
      <c r="J60" s="38" t="s">
        <v>13</v>
      </c>
      <c r="K60" s="38" t="s">
        <v>13</v>
      </c>
      <c r="L60" s="38" t="s">
        <v>13</v>
      </c>
      <c r="M60" s="38" t="s">
        <v>13</v>
      </c>
      <c r="N60" s="38" t="s">
        <v>13</v>
      </c>
      <c r="O60" s="38" t="s">
        <v>13</v>
      </c>
      <c r="P60" s="198" t="s">
        <v>13</v>
      </c>
    </row>
    <row r="61" spans="1:17" ht="95.25" customHeight="1" x14ac:dyDescent="0.2">
      <c r="A61" s="380"/>
      <c r="B61" s="8" t="s">
        <v>17</v>
      </c>
      <c r="C61" s="372" t="s">
        <v>212</v>
      </c>
      <c r="D61" s="373"/>
      <c r="E61" s="4" t="s">
        <v>22</v>
      </c>
      <c r="F61" s="23"/>
      <c r="G61" s="23"/>
      <c r="H61" s="24"/>
      <c r="I61" s="4" t="s">
        <v>219</v>
      </c>
      <c r="J61" s="37" t="s">
        <v>585</v>
      </c>
      <c r="K61" s="37"/>
      <c r="L61" s="38"/>
      <c r="M61" s="38"/>
      <c r="N61" s="38"/>
      <c r="O61" s="38"/>
      <c r="P61" s="48" t="s">
        <v>365</v>
      </c>
    </row>
    <row r="62" spans="1:17" ht="32.25" customHeight="1" x14ac:dyDescent="0.2">
      <c r="A62" s="380"/>
      <c r="B62" s="72" t="s">
        <v>17</v>
      </c>
      <c r="C62" s="70" t="s">
        <v>0</v>
      </c>
      <c r="D62" s="70" t="s">
        <v>213</v>
      </c>
      <c r="E62" s="70" t="s">
        <v>14</v>
      </c>
      <c r="F62" s="21">
        <v>1044.0999999999999</v>
      </c>
      <c r="G62" s="21">
        <v>980</v>
      </c>
      <c r="H62" s="21">
        <v>980</v>
      </c>
      <c r="I62" s="9" t="s">
        <v>13</v>
      </c>
      <c r="J62" s="41" t="s">
        <v>415</v>
      </c>
      <c r="K62" s="45" t="s">
        <v>414</v>
      </c>
      <c r="L62" s="41" t="s">
        <v>11</v>
      </c>
      <c r="M62" s="42">
        <v>100</v>
      </c>
      <c r="N62" s="42">
        <v>100</v>
      </c>
      <c r="O62" s="42">
        <v>100</v>
      </c>
      <c r="P62" s="41"/>
      <c r="Q62" s="26"/>
    </row>
    <row r="63" spans="1:17" ht="17.25" customHeight="1" x14ac:dyDescent="0.2">
      <c r="A63" s="380"/>
      <c r="B63" s="8" t="s">
        <v>17</v>
      </c>
      <c r="C63" s="368" t="s">
        <v>1</v>
      </c>
      <c r="D63" s="369"/>
      <c r="E63" s="369"/>
      <c r="F63" s="18">
        <f t="shared" ref="F63:H63" si="0">SUM(F62)</f>
        <v>1044.0999999999999</v>
      </c>
      <c r="G63" s="18">
        <f t="shared" si="0"/>
        <v>980</v>
      </c>
      <c r="H63" s="18">
        <f t="shared" si="0"/>
        <v>980</v>
      </c>
      <c r="I63" s="4" t="s">
        <v>13</v>
      </c>
      <c r="J63" s="37" t="s">
        <v>13</v>
      </c>
      <c r="K63" s="37" t="s">
        <v>13</v>
      </c>
      <c r="L63" s="38" t="s">
        <v>13</v>
      </c>
      <c r="M63" s="38" t="s">
        <v>13</v>
      </c>
      <c r="N63" s="38" t="s">
        <v>13</v>
      </c>
      <c r="O63" s="38" t="s">
        <v>13</v>
      </c>
      <c r="P63" s="198" t="s">
        <v>13</v>
      </c>
    </row>
    <row r="64" spans="1:17" ht="18.75" customHeight="1" x14ac:dyDescent="0.25">
      <c r="A64" s="192" t="s">
        <v>0</v>
      </c>
      <c r="B64" s="370" t="s">
        <v>8</v>
      </c>
      <c r="C64" s="371"/>
      <c r="D64" s="371"/>
      <c r="E64" s="371"/>
      <c r="F64" s="20">
        <f>F41+F60+F63</f>
        <v>6495.7999999999993</v>
      </c>
      <c r="G64" s="20">
        <f>G41+G60+G63</f>
        <v>6659</v>
      </c>
      <c r="H64" s="20">
        <f>H41+H60+H63</f>
        <v>6659</v>
      </c>
      <c r="I64" s="211"/>
      <c r="J64" s="32"/>
      <c r="K64" s="32"/>
      <c r="L64" s="34"/>
      <c r="M64" s="34"/>
      <c r="N64" s="34"/>
      <c r="O64" s="34"/>
      <c r="P64" s="212"/>
    </row>
    <row r="65" spans="1:16" x14ac:dyDescent="0.25">
      <c r="A65" s="400" t="s">
        <v>2</v>
      </c>
      <c r="B65" s="400"/>
      <c r="C65" s="400"/>
      <c r="D65" s="400"/>
      <c r="E65" s="400"/>
      <c r="F65" s="173">
        <f>F64</f>
        <v>6495.7999999999993</v>
      </c>
      <c r="G65" s="173">
        <f>G64</f>
        <v>6659</v>
      </c>
      <c r="H65" s="173">
        <f>H64</f>
        <v>6659</v>
      </c>
      <c r="I65" s="213"/>
      <c r="J65" s="12"/>
      <c r="K65" s="12"/>
      <c r="L65" s="12"/>
      <c r="M65" s="12"/>
      <c r="N65" s="12"/>
      <c r="O65" s="12"/>
      <c r="P65" s="12"/>
    </row>
    <row r="66" spans="1:16" ht="17.25" customHeight="1" x14ac:dyDescent="0.25">
      <c r="A66" s="5" t="s">
        <v>25</v>
      </c>
    </row>
    <row r="67" spans="1:16" ht="18" customHeight="1" x14ac:dyDescent="0.25">
      <c r="A67" s="5" t="s">
        <v>26</v>
      </c>
    </row>
    <row r="68" spans="1:16" hidden="1" x14ac:dyDescent="0.25">
      <c r="A68" s="5" t="s">
        <v>16</v>
      </c>
    </row>
    <row r="69" spans="1:16" hidden="1" x14ac:dyDescent="0.25">
      <c r="A69" s="5" t="s">
        <v>15</v>
      </c>
    </row>
    <row r="70" spans="1:16" hidden="1" x14ac:dyDescent="0.25">
      <c r="A70" s="401" t="s">
        <v>3</v>
      </c>
      <c r="B70" s="402"/>
      <c r="C70" s="402"/>
      <c r="D70" s="14"/>
      <c r="E70" s="14"/>
      <c r="F70" s="174" t="e">
        <f>#REF!+#REF!+#REF!+#REF!+#REF!+#REF!+#REF!+#REF!+#REF!+#REF!+#REF!+#REF!+#REF!+#REF!+#REF!+#REF!+#REF!+#REF!+#REF!+SUMIF(#REF!,#REF!,F$44:F$44)+#REF!+#REF!+#REF!+#REF!+#REF!+#REF!+#REF!+#REF!+#REF!+#REF!+#REF!</f>
        <v>#REF!</v>
      </c>
      <c r="G70" s="174" t="e">
        <f>#REF!+#REF!+#REF!+#REF!+#REF!+#REF!+#REF!+#REF!+#REF!+#REF!+#REF!+#REF!+#REF!+#REF!+#REF!+#REF!+#REF!+#REF!+#REF!+SUMIF(#REF!,#REF!,G$44:G$44)+#REF!+#REF!+#REF!+#REF!+#REF!+#REF!+#REF!+#REF!+#REF!+#REF!+#REF!</f>
        <v>#REF!</v>
      </c>
      <c r="H70" s="214" t="e">
        <f>#REF!+#REF!+#REF!+#REF!+#REF!+#REF!+#REF!+#REF!+#REF!+#REF!+#REF!+#REF!+#REF!+#REF!+#REF!+#REF!+#REF!+#REF!+#REF!+SUMIF(#REF!,#REF!,H$44:H$44)+#REF!+#REF!+#REF!+#REF!+#REF!+#REF!+#REF!+#REF!+#REF!+#REF!+#REF!</f>
        <v>#REF!</v>
      </c>
    </row>
    <row r="71" spans="1:16" hidden="1" x14ac:dyDescent="0.25">
      <c r="A71" s="403"/>
      <c r="B71" s="404"/>
      <c r="C71" s="404"/>
      <c r="D71" s="15"/>
      <c r="E71" s="15"/>
      <c r="F71" s="175" t="e">
        <f>#REF!+#REF!+#REF!+#REF!+#REF!+#REF!+#REF!+#REF!+#REF!+#REF!+#REF!+#REF!+#REF!+#REF!+#REF!+#REF!+#REF!+#REF!+#REF!+SUMIF(#REF!,#REF!,F$44:F$44)+F62+#REF!+#REF!</f>
        <v>#REF!</v>
      </c>
      <c r="G71" s="175" t="e">
        <f>#REF!+#REF!+#REF!+#REF!+#REF!+#REF!+#REF!+#REF!+#REF!+#REF!+#REF!+#REF!+#REF!+#REF!+#REF!+#REF!+#REF!+#REF!+#REF!+SUMIF(#REF!,#REF!,G$44:G$44)+G62+#REF!+#REF!</f>
        <v>#REF!</v>
      </c>
      <c r="H71" s="215" t="e">
        <f>#REF!+#REF!+#REF!+#REF!+#REF!+#REF!+#REF!+#REF!+#REF!+#REF!+#REF!+#REF!+#REF!+#REF!+#REF!+#REF!+#REF!+#REF!+#REF!+SUMIF(#REF!,#REF!,H$44:H$44)+H62+#REF!+#REF!</f>
        <v>#REF!</v>
      </c>
    </row>
    <row r="72" spans="1:16" hidden="1" x14ac:dyDescent="0.25">
      <c r="A72" s="403"/>
      <c r="B72" s="404"/>
      <c r="C72" s="404"/>
      <c r="D72" s="15"/>
      <c r="E72" s="15"/>
      <c r="F72" s="175" t="e">
        <f>#REF!+#REF!+#REF!+#REF!+#REF!+#REF!+#REF!+#REF!+#REF!+#REF!+#REF!+#REF!+#REF!+#REF!+#REF!+#REF!+#REF!+#REF!+#REF!+SUMIF(#REF!,#REF!,F44:F44)</f>
        <v>#REF!</v>
      </c>
      <c r="G72" s="175" t="e">
        <f>#REF!+#REF!+#REF!+#REF!+#REF!+#REF!+#REF!+#REF!+#REF!+#REF!+#REF!+#REF!+#REF!+#REF!+#REF!+#REF!+#REF!+#REF!+#REF!+SUMIF(#REF!,#REF!,G44:G44)</f>
        <v>#REF!</v>
      </c>
      <c r="H72" s="215" t="e">
        <f>#REF!+#REF!+#REF!+#REF!+#REF!+#REF!+#REF!+#REF!+#REF!+#REF!+#REF!+#REF!+#REF!+#REF!+#REF!+#REF!+#REF!+#REF!+#REF!+SUMIF(#REF!,#REF!,H44:H44)</f>
        <v>#REF!</v>
      </c>
    </row>
    <row r="73" spans="1:16" hidden="1" x14ac:dyDescent="0.25">
      <c r="A73" s="403"/>
      <c r="B73" s="404"/>
      <c r="C73" s="404"/>
      <c r="D73" s="15"/>
      <c r="E73" s="15"/>
      <c r="F73" s="175" t="e">
        <f>#REF!+#REF!</f>
        <v>#REF!</v>
      </c>
      <c r="G73" s="175" t="e">
        <f>#REF!</f>
        <v>#REF!</v>
      </c>
      <c r="H73" s="215" t="e">
        <f>#REF!</f>
        <v>#REF!</v>
      </c>
    </row>
    <row r="74" spans="1:16" hidden="1" x14ac:dyDescent="0.25">
      <c r="A74" s="405" t="s">
        <v>2</v>
      </c>
      <c r="B74" s="406"/>
      <c r="C74" s="406"/>
      <c r="D74" s="406"/>
      <c r="E74" s="406"/>
      <c r="F74" s="176" t="e">
        <f t="shared" ref="F74:H74" si="1">SUM(F70:F73)</f>
        <v>#REF!</v>
      </c>
      <c r="G74" s="176" t="e">
        <f t="shared" si="1"/>
        <v>#REF!</v>
      </c>
      <c r="H74" s="216" t="e">
        <f t="shared" si="1"/>
        <v>#REF!</v>
      </c>
    </row>
    <row r="75" spans="1:16" hidden="1" x14ac:dyDescent="0.25">
      <c r="A75" s="407" t="s">
        <v>6</v>
      </c>
      <c r="B75" s="408"/>
      <c r="C75" s="408"/>
      <c r="D75" s="408"/>
      <c r="E75" s="408"/>
      <c r="F75" s="177"/>
      <c r="G75" s="177"/>
      <c r="H75" s="217"/>
    </row>
    <row r="76" spans="1:16" hidden="1" x14ac:dyDescent="0.25">
      <c r="A76" s="366" t="s">
        <v>4</v>
      </c>
      <c r="B76" s="367"/>
      <c r="C76" s="367"/>
      <c r="D76" s="367"/>
      <c r="E76" s="367"/>
      <c r="F76" s="178" t="e">
        <f>#REF!</f>
        <v>#REF!</v>
      </c>
      <c r="G76" s="178" t="e">
        <f>#REF!</f>
        <v>#REF!</v>
      </c>
      <c r="H76" s="218" t="e">
        <f>#REF!</f>
        <v>#REF!</v>
      </c>
    </row>
    <row r="77" spans="1:16" ht="15.75" hidden="1" thickBot="1" x14ac:dyDescent="0.3">
      <c r="A77" s="398" t="s">
        <v>5</v>
      </c>
      <c r="B77" s="399"/>
      <c r="C77" s="399"/>
      <c r="D77" s="399"/>
      <c r="E77" s="399"/>
      <c r="F77" s="179" t="e">
        <f>F65-F76</f>
        <v>#REF!</v>
      </c>
      <c r="G77" s="179" t="e">
        <f>G65-G76</f>
        <v>#REF!</v>
      </c>
      <c r="H77" s="219" t="e">
        <f>H65-H76</f>
        <v>#REF!</v>
      </c>
    </row>
    <row r="78" spans="1:16" hidden="1" x14ac:dyDescent="0.25">
      <c r="F78" s="2"/>
      <c r="G78" s="2"/>
      <c r="H78" s="2"/>
    </row>
    <row r="79" spans="1:16" hidden="1" x14ac:dyDescent="0.25">
      <c r="F79" s="6" t="e">
        <f>F74-F65</f>
        <v>#REF!</v>
      </c>
      <c r="G79" s="6" t="e">
        <f>G74-G65</f>
        <v>#REF!</v>
      </c>
      <c r="H79" s="6" t="e">
        <f>H74-H65</f>
        <v>#REF!</v>
      </c>
    </row>
    <row r="80" spans="1:16" hidden="1" x14ac:dyDescent="0.25">
      <c r="F80" s="10" t="e">
        <f>F76+F77-F65</f>
        <v>#REF!</v>
      </c>
      <c r="G80" s="10" t="e">
        <f>G76+G77-G65</f>
        <v>#REF!</v>
      </c>
      <c r="H80" s="10" t="e">
        <f>H76+H77-H65</f>
        <v>#REF!</v>
      </c>
    </row>
    <row r="81" spans="1:21" ht="15.75" customHeight="1" x14ac:dyDescent="0.2">
      <c r="A81" s="489" t="s">
        <v>57</v>
      </c>
      <c r="B81" s="490"/>
      <c r="C81" s="490"/>
      <c r="D81" s="490"/>
      <c r="E81" s="490"/>
      <c r="F81" s="183" t="s">
        <v>58</v>
      </c>
      <c r="G81" s="183" t="s">
        <v>59</v>
      </c>
      <c r="H81" s="272" t="s">
        <v>60</v>
      </c>
      <c r="I81" s="160"/>
      <c r="J81" s="160"/>
      <c r="K81" s="160"/>
      <c r="L81" s="160"/>
      <c r="M81" s="160"/>
      <c r="N81" s="160"/>
      <c r="O81" s="160"/>
      <c r="P81" s="160"/>
      <c r="Q81" s="182"/>
      <c r="R81" s="182"/>
      <c r="S81" s="182"/>
      <c r="T81" s="182"/>
      <c r="U81" s="182"/>
    </row>
    <row r="82" spans="1:21" ht="15.75" customHeight="1" x14ac:dyDescent="0.2">
      <c r="A82" s="491" t="s">
        <v>61</v>
      </c>
      <c r="B82" s="492"/>
      <c r="C82" s="492"/>
      <c r="D82" s="492"/>
      <c r="E82" s="492"/>
      <c r="F82" s="86">
        <f>SUM(F83:F88)</f>
        <v>6495.8</v>
      </c>
      <c r="G82" s="273">
        <f>SUM(G83:G88)</f>
        <v>6659</v>
      </c>
      <c r="H82" s="86">
        <f>SUM(H83:H88)</f>
        <v>6659</v>
      </c>
      <c r="I82" s="160"/>
      <c r="J82" s="160"/>
      <c r="K82" s="160"/>
      <c r="L82" s="160"/>
      <c r="M82" s="160"/>
      <c r="N82" s="160"/>
      <c r="O82" s="160"/>
      <c r="P82" s="160"/>
      <c r="Q82" s="182"/>
      <c r="R82" s="182"/>
      <c r="S82" s="182"/>
      <c r="T82" s="182"/>
      <c r="U82" s="182"/>
    </row>
    <row r="83" spans="1:21" ht="15.75" customHeight="1" x14ac:dyDescent="0.2">
      <c r="A83" s="484" t="s">
        <v>416</v>
      </c>
      <c r="B83" s="485"/>
      <c r="C83" s="485"/>
      <c r="D83" s="485"/>
      <c r="E83" s="485"/>
      <c r="F83" s="109">
        <v>5124.6000000000004</v>
      </c>
      <c r="G83" s="21">
        <v>5266</v>
      </c>
      <c r="H83" s="21">
        <v>5266</v>
      </c>
      <c r="I83" s="160"/>
      <c r="J83" s="160"/>
      <c r="K83" s="160"/>
      <c r="L83" s="160"/>
      <c r="M83" s="160"/>
      <c r="N83" s="160"/>
      <c r="O83" s="160"/>
      <c r="P83" s="160"/>
      <c r="Q83" s="182"/>
      <c r="R83" s="182"/>
      <c r="S83" s="182"/>
      <c r="T83" s="182"/>
      <c r="U83" s="182"/>
    </row>
    <row r="84" spans="1:21" ht="15.75" customHeight="1" x14ac:dyDescent="0.25">
      <c r="A84" s="486" t="s">
        <v>652</v>
      </c>
      <c r="B84" s="487"/>
      <c r="C84" s="487"/>
      <c r="D84" s="487"/>
      <c r="E84" s="487"/>
      <c r="F84" s="109">
        <v>1371.2</v>
      </c>
      <c r="G84" s="21">
        <v>1393</v>
      </c>
      <c r="H84" s="21">
        <v>1393</v>
      </c>
      <c r="I84" s="160"/>
      <c r="J84" s="160"/>
      <c r="K84" s="160"/>
      <c r="L84" s="160"/>
      <c r="M84" s="160"/>
      <c r="N84" s="160"/>
      <c r="O84" s="160"/>
      <c r="P84" s="160"/>
      <c r="Q84" s="182"/>
      <c r="R84" s="182"/>
      <c r="S84" s="182"/>
      <c r="T84" s="182"/>
      <c r="U84" s="182"/>
    </row>
    <row r="85" spans="1:21" ht="15.75" customHeight="1" x14ac:dyDescent="0.25">
      <c r="A85" s="486" t="s">
        <v>651</v>
      </c>
      <c r="B85" s="487"/>
      <c r="C85" s="487"/>
      <c r="D85" s="487"/>
      <c r="E85" s="487"/>
      <c r="F85" s="21">
        <v>0</v>
      </c>
      <c r="G85" s="21">
        <v>0</v>
      </c>
      <c r="H85" s="21">
        <v>0</v>
      </c>
      <c r="I85" s="160"/>
      <c r="J85" s="160"/>
      <c r="K85" s="160"/>
      <c r="L85" s="160"/>
      <c r="M85" s="160"/>
      <c r="N85" s="160"/>
      <c r="O85" s="160"/>
      <c r="P85" s="160"/>
      <c r="Q85" s="182"/>
      <c r="R85" s="182"/>
      <c r="S85" s="182"/>
      <c r="T85" s="182"/>
      <c r="U85" s="182"/>
    </row>
    <row r="86" spans="1:21" x14ac:dyDescent="0.25">
      <c r="A86" s="486" t="s">
        <v>663</v>
      </c>
      <c r="B86" s="487"/>
      <c r="C86" s="487"/>
      <c r="D86" s="487"/>
      <c r="E86" s="487"/>
      <c r="F86" s="21">
        <v>0</v>
      </c>
      <c r="G86" s="21">
        <v>0</v>
      </c>
      <c r="H86" s="21">
        <v>0</v>
      </c>
      <c r="I86" s="274"/>
      <c r="J86" s="160"/>
      <c r="K86" s="160"/>
      <c r="L86" s="160"/>
      <c r="M86" s="160"/>
      <c r="N86" s="160"/>
      <c r="O86" s="160"/>
      <c r="P86" s="160"/>
      <c r="Q86" s="182"/>
      <c r="R86" s="182"/>
      <c r="S86" s="182"/>
      <c r="T86" s="182"/>
      <c r="U86" s="182"/>
    </row>
    <row r="87" spans="1:21" ht="15.75" customHeight="1" x14ac:dyDescent="0.25">
      <c r="A87" s="486" t="s">
        <v>417</v>
      </c>
      <c r="B87" s="487"/>
      <c r="C87" s="487"/>
      <c r="D87" s="487"/>
      <c r="E87" s="487"/>
      <c r="F87" s="21">
        <v>0</v>
      </c>
      <c r="G87" s="21">
        <v>0</v>
      </c>
      <c r="H87" s="21">
        <v>0</v>
      </c>
      <c r="I87" s="160"/>
      <c r="J87" s="160"/>
      <c r="K87" s="160"/>
      <c r="L87" s="160"/>
      <c r="M87" s="160"/>
      <c r="N87" s="160"/>
      <c r="O87" s="160"/>
      <c r="P87" s="160"/>
      <c r="Q87" s="182"/>
      <c r="R87" s="182"/>
      <c r="S87" s="182"/>
      <c r="T87" s="182"/>
      <c r="U87" s="182"/>
    </row>
    <row r="88" spans="1:21" ht="15.75" customHeight="1" x14ac:dyDescent="0.25">
      <c r="A88" s="486" t="s">
        <v>418</v>
      </c>
      <c r="B88" s="487"/>
      <c r="C88" s="487"/>
      <c r="D88" s="487"/>
      <c r="E88" s="487"/>
      <c r="F88" s="21">
        <v>0</v>
      </c>
      <c r="G88" s="21">
        <v>0</v>
      </c>
      <c r="H88" s="21">
        <v>0</v>
      </c>
      <c r="I88" s="160"/>
      <c r="J88" s="160"/>
      <c r="K88" s="160"/>
      <c r="L88" s="160"/>
      <c r="M88" s="160"/>
      <c r="N88" s="160"/>
      <c r="O88" s="160"/>
      <c r="P88" s="160"/>
      <c r="Q88" s="182"/>
      <c r="R88" s="182"/>
      <c r="S88" s="182"/>
      <c r="T88" s="182"/>
      <c r="U88" s="182"/>
    </row>
    <row r="89" spans="1:21" ht="33.75" customHeight="1" x14ac:dyDescent="0.2">
      <c r="A89" s="494" t="s">
        <v>419</v>
      </c>
      <c r="B89" s="495"/>
      <c r="C89" s="495"/>
      <c r="D89" s="495"/>
      <c r="E89" s="495"/>
      <c r="F89" s="86">
        <f>SUM(F90:F92)</f>
        <v>0</v>
      </c>
      <c r="G89" s="86">
        <f>SUM(G90:G92)</f>
        <v>0</v>
      </c>
      <c r="H89" s="86">
        <f>SUM(H90:H92)</f>
        <v>0</v>
      </c>
      <c r="I89" s="160"/>
      <c r="J89" s="160"/>
      <c r="K89" s="160"/>
      <c r="L89" s="160"/>
      <c r="M89" s="160"/>
      <c r="N89" s="160"/>
      <c r="O89" s="160"/>
      <c r="P89" s="160"/>
      <c r="Q89" s="182"/>
      <c r="R89" s="182"/>
      <c r="S89" s="182"/>
      <c r="T89" s="182"/>
      <c r="U89" s="182"/>
    </row>
    <row r="90" spans="1:21" ht="15.75" customHeight="1" x14ac:dyDescent="0.2">
      <c r="A90" s="484" t="s">
        <v>653</v>
      </c>
      <c r="B90" s="485"/>
      <c r="C90" s="485"/>
      <c r="D90" s="485"/>
      <c r="E90" s="485"/>
      <c r="F90" s="21">
        <v>0</v>
      </c>
      <c r="G90" s="21">
        <v>0</v>
      </c>
      <c r="H90" s="21">
        <v>0</v>
      </c>
      <c r="I90" s="160"/>
      <c r="J90" s="160"/>
      <c r="K90" s="160"/>
      <c r="L90" s="160"/>
      <c r="M90" s="160"/>
      <c r="N90" s="160"/>
      <c r="O90" s="160"/>
      <c r="P90" s="160"/>
      <c r="Q90" s="182"/>
      <c r="R90" s="182"/>
      <c r="S90" s="182"/>
      <c r="T90" s="182"/>
      <c r="U90" s="182"/>
    </row>
    <row r="91" spans="1:21" ht="15.75" customHeight="1" x14ac:dyDescent="0.2">
      <c r="A91" s="484" t="s">
        <v>619</v>
      </c>
      <c r="B91" s="485"/>
      <c r="C91" s="485"/>
      <c r="D91" s="485"/>
      <c r="E91" s="485"/>
      <c r="F91" s="21">
        <v>0</v>
      </c>
      <c r="G91" s="21">
        <v>0</v>
      </c>
      <c r="H91" s="21">
        <v>0</v>
      </c>
      <c r="I91" s="160"/>
      <c r="J91" s="160"/>
      <c r="K91" s="160"/>
      <c r="L91" s="160"/>
      <c r="M91" s="160"/>
      <c r="N91" s="160"/>
      <c r="O91" s="160"/>
      <c r="P91" s="160"/>
      <c r="Q91" s="182"/>
      <c r="R91" s="182"/>
      <c r="S91" s="182"/>
      <c r="T91" s="182"/>
      <c r="U91" s="182"/>
    </row>
    <row r="92" spans="1:21" ht="15.75" customHeight="1" x14ac:dyDescent="0.2">
      <c r="A92" s="484" t="s">
        <v>620</v>
      </c>
      <c r="B92" s="485"/>
      <c r="C92" s="485"/>
      <c r="D92" s="485"/>
      <c r="E92" s="499"/>
      <c r="F92" s="21">
        <v>0</v>
      </c>
      <c r="G92" s="21">
        <v>0</v>
      </c>
      <c r="H92" s="21">
        <v>0</v>
      </c>
      <c r="I92" s="160"/>
      <c r="J92" s="160"/>
      <c r="K92" s="160"/>
      <c r="L92" s="160"/>
      <c r="M92" s="160"/>
      <c r="N92" s="160"/>
      <c r="O92" s="160"/>
      <c r="P92" s="160"/>
      <c r="Q92" s="182"/>
      <c r="R92" s="182"/>
      <c r="S92" s="182"/>
      <c r="T92" s="182"/>
      <c r="U92" s="182"/>
    </row>
    <row r="93" spans="1:21" ht="14.25" x14ac:dyDescent="0.2">
      <c r="A93" s="496" t="s">
        <v>62</v>
      </c>
      <c r="B93" s="497"/>
      <c r="C93" s="497"/>
      <c r="D93" s="497"/>
      <c r="E93" s="497"/>
      <c r="F93" s="161">
        <f>F82+F89</f>
        <v>6495.8</v>
      </c>
      <c r="G93" s="161">
        <f>G82+G89</f>
        <v>6659</v>
      </c>
      <c r="H93" s="161">
        <f>H82+H89</f>
        <v>6659</v>
      </c>
      <c r="I93" s="160"/>
      <c r="J93" s="160"/>
      <c r="K93" s="160"/>
      <c r="L93" s="160"/>
      <c r="M93" s="160"/>
      <c r="N93" s="160"/>
      <c r="O93" s="160"/>
      <c r="P93" s="160"/>
      <c r="Q93" s="182"/>
      <c r="R93" s="182"/>
      <c r="S93" s="182"/>
      <c r="T93" s="182"/>
      <c r="U93" s="182"/>
    </row>
    <row r="94" spans="1:21" x14ac:dyDescent="0.25">
      <c r="A94" s="498" t="s">
        <v>420</v>
      </c>
      <c r="B94" s="498"/>
      <c r="C94" s="498"/>
      <c r="D94" s="498"/>
      <c r="E94" s="498"/>
      <c r="F94" s="162">
        <v>0</v>
      </c>
      <c r="G94" s="162">
        <v>0</v>
      </c>
      <c r="H94" s="162">
        <v>0</v>
      </c>
      <c r="I94" s="160"/>
      <c r="J94" s="160"/>
      <c r="K94" s="160"/>
      <c r="L94" s="160"/>
      <c r="M94" s="160"/>
      <c r="N94" s="160"/>
      <c r="O94" s="160"/>
      <c r="P94" s="160"/>
      <c r="Q94" s="182"/>
      <c r="R94" s="182"/>
      <c r="S94" s="182"/>
      <c r="T94" s="182"/>
      <c r="U94" s="182"/>
    </row>
    <row r="95" spans="1:21" ht="33.75" customHeight="1" x14ac:dyDescent="0.2">
      <c r="A95" s="493" t="s">
        <v>63</v>
      </c>
      <c r="B95" s="493"/>
      <c r="C95" s="493"/>
      <c r="D95" s="493"/>
      <c r="E95" s="493"/>
      <c r="F95" s="163">
        <v>11.32</v>
      </c>
      <c r="G95" s="163">
        <f>(G93/F93-1)*100</f>
        <v>2.5123926229255744</v>
      </c>
      <c r="H95" s="163">
        <f>(H93/G93-1)*100</f>
        <v>0</v>
      </c>
      <c r="I95" s="160"/>
      <c r="J95" s="160"/>
      <c r="K95" s="160"/>
      <c r="L95" s="160"/>
      <c r="M95" s="160"/>
      <c r="N95" s="160"/>
      <c r="O95" s="160"/>
      <c r="P95" s="160"/>
      <c r="Q95" s="182"/>
      <c r="R95" s="182"/>
      <c r="S95" s="182"/>
      <c r="T95" s="182"/>
      <c r="U95" s="182"/>
    </row>
    <row r="96" spans="1:21" ht="14.25" x14ac:dyDescent="0.2">
      <c r="A96" s="160"/>
      <c r="B96" s="160"/>
      <c r="C96" s="160"/>
      <c r="D96" s="160"/>
      <c r="E96" s="160"/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82"/>
      <c r="R96" s="182"/>
      <c r="S96" s="182"/>
      <c r="T96" s="182"/>
      <c r="U96" s="182"/>
    </row>
    <row r="97" spans="1:21" x14ac:dyDescent="0.2">
      <c r="A97" s="160"/>
      <c r="B97" s="160"/>
      <c r="C97" s="160"/>
      <c r="D97" s="160"/>
      <c r="E97" s="160"/>
      <c r="F97" s="160"/>
      <c r="G97" s="160"/>
      <c r="H97" s="164"/>
      <c r="I97" s="160"/>
      <c r="J97" s="160"/>
      <c r="K97" s="160"/>
      <c r="L97" s="160"/>
      <c r="M97" s="160"/>
      <c r="N97" s="160"/>
      <c r="O97" s="160"/>
      <c r="P97" s="160"/>
      <c r="Q97" s="182"/>
      <c r="R97" s="182"/>
      <c r="S97" s="182"/>
      <c r="T97" s="182"/>
      <c r="U97" s="182"/>
    </row>
    <row r="99" spans="1:21" s="3" customFormat="1" x14ac:dyDescent="0.25">
      <c r="A99" s="2"/>
      <c r="B99" s="2"/>
      <c r="Q99" s="1"/>
      <c r="R99" s="1"/>
      <c r="S99" s="1"/>
      <c r="T99" s="1"/>
      <c r="U99" s="1"/>
    </row>
    <row r="100" spans="1:21" s="3" customFormat="1" x14ac:dyDescent="0.25">
      <c r="A100" s="2"/>
      <c r="B100" s="2"/>
      <c r="H100" s="26"/>
      <c r="Q100" s="1"/>
      <c r="R100" s="1"/>
      <c r="S100" s="1"/>
      <c r="T100" s="1"/>
      <c r="U100" s="1"/>
    </row>
    <row r="101" spans="1:21" s="3" customFormat="1" x14ac:dyDescent="0.25">
      <c r="A101" s="2"/>
      <c r="B101" s="2"/>
      <c r="H101" s="26"/>
      <c r="Q101" s="1"/>
      <c r="R101" s="1"/>
      <c r="S101" s="1"/>
      <c r="T101" s="1"/>
      <c r="U101" s="1"/>
    </row>
    <row r="102" spans="1:21" s="3" customFormat="1" x14ac:dyDescent="0.25">
      <c r="A102" s="2"/>
      <c r="B102" s="2"/>
      <c r="H102" s="26"/>
      <c r="Q102" s="1"/>
      <c r="R102" s="1"/>
      <c r="S102" s="1"/>
      <c r="T102" s="1"/>
      <c r="U102" s="1"/>
    </row>
    <row r="103" spans="1:21" s="3" customFormat="1" x14ac:dyDescent="0.25">
      <c r="A103" s="2"/>
      <c r="B103" s="2"/>
      <c r="H103" s="26"/>
      <c r="Q103" s="1"/>
      <c r="R103" s="1"/>
      <c r="S103" s="1"/>
      <c r="T103" s="1"/>
      <c r="U103" s="1"/>
    </row>
    <row r="104" spans="1:21" s="3" customFormat="1" x14ac:dyDescent="0.25">
      <c r="A104" s="2"/>
      <c r="B104" s="2"/>
      <c r="H104" s="26"/>
      <c r="Q104" s="1"/>
      <c r="R104" s="1"/>
      <c r="S104" s="1"/>
      <c r="T104" s="1"/>
      <c r="U104" s="1"/>
    </row>
    <row r="105" spans="1:21" s="3" customFormat="1" x14ac:dyDescent="0.25">
      <c r="A105" s="2"/>
      <c r="B105" s="2"/>
      <c r="Q105" s="1"/>
      <c r="R105" s="1"/>
      <c r="S105" s="1"/>
      <c r="T105" s="1"/>
      <c r="U105" s="1"/>
    </row>
    <row r="106" spans="1:21" s="3" customFormat="1" x14ac:dyDescent="0.25">
      <c r="A106" s="2"/>
      <c r="B106" s="2"/>
      <c r="H106" s="26"/>
      <c r="Q106" s="1"/>
      <c r="R106" s="1"/>
      <c r="S106" s="1"/>
      <c r="T106" s="1"/>
      <c r="U106" s="1"/>
    </row>
    <row r="107" spans="1:21" s="3" customFormat="1" x14ac:dyDescent="0.25">
      <c r="A107" s="2"/>
      <c r="B107" s="2"/>
      <c r="Q107" s="1"/>
      <c r="R107" s="1"/>
      <c r="S107" s="1"/>
      <c r="T107" s="1"/>
      <c r="U107" s="1"/>
    </row>
    <row r="108" spans="1:21" s="3" customFormat="1" x14ac:dyDescent="0.25">
      <c r="A108" s="2"/>
      <c r="B108" s="2"/>
      <c r="Q108" s="1"/>
      <c r="R108" s="1"/>
      <c r="S108" s="1"/>
      <c r="T108" s="1"/>
      <c r="U108" s="1"/>
    </row>
    <row r="109" spans="1:21" s="3" customFormat="1" x14ac:dyDescent="0.25">
      <c r="A109" s="2"/>
      <c r="B109" s="2"/>
      <c r="Q109" s="1"/>
      <c r="R109" s="1"/>
      <c r="S109" s="1"/>
      <c r="T109" s="1"/>
      <c r="U109" s="1"/>
    </row>
  </sheetData>
  <dataConsolidate/>
  <mergeCells count="108">
    <mergeCell ref="J2:P2"/>
    <mergeCell ref="J3:P3"/>
    <mergeCell ref="E2:I2"/>
    <mergeCell ref="E3:I3"/>
    <mergeCell ref="H54:H55"/>
    <mergeCell ref="I54:I55"/>
    <mergeCell ref="J7:P7"/>
    <mergeCell ref="F15:F16"/>
    <mergeCell ref="G15:G16"/>
    <mergeCell ref="H15:H16"/>
    <mergeCell ref="I15:I16"/>
    <mergeCell ref="P12:P14"/>
    <mergeCell ref="I30:I31"/>
    <mergeCell ref="H30:H31"/>
    <mergeCell ref="G30:G31"/>
    <mergeCell ref="F30:F31"/>
    <mergeCell ref="G25:G26"/>
    <mergeCell ref="H25:H26"/>
    <mergeCell ref="I25:I26"/>
    <mergeCell ref="M8:O8"/>
    <mergeCell ref="F8:F9"/>
    <mergeCell ref="G8:G9"/>
    <mergeCell ref="F12:H14"/>
    <mergeCell ref="I12:I14"/>
    <mergeCell ref="P8:P9"/>
    <mergeCell ref="B11:I11"/>
    <mergeCell ref="J8:J9"/>
    <mergeCell ref="K8:L8"/>
    <mergeCell ref="B8:B9"/>
    <mergeCell ref="C8:C9"/>
    <mergeCell ref="D8:D9"/>
    <mergeCell ref="E8:E9"/>
    <mergeCell ref="B12:B14"/>
    <mergeCell ref="C12:D14"/>
    <mergeCell ref="E12:E14"/>
    <mergeCell ref="H5:I5"/>
    <mergeCell ref="A7:I7"/>
    <mergeCell ref="H8:H9"/>
    <mergeCell ref="I8:I9"/>
    <mergeCell ref="A8:A9"/>
    <mergeCell ref="C15:C16"/>
    <mergeCell ref="D15:D16"/>
    <mergeCell ref="E15:E16"/>
    <mergeCell ref="E17:E24"/>
    <mergeCell ref="C17:C24"/>
    <mergeCell ref="D17:D24"/>
    <mergeCell ref="F17:F24"/>
    <mergeCell ref="G17:G24"/>
    <mergeCell ref="H17:H24"/>
    <mergeCell ref="I17:I24"/>
    <mergeCell ref="G57:G59"/>
    <mergeCell ref="H57:H59"/>
    <mergeCell ref="I57:I59"/>
    <mergeCell ref="F42:H42"/>
    <mergeCell ref="F54:F55"/>
    <mergeCell ref="G54:G55"/>
    <mergeCell ref="C25:C26"/>
    <mergeCell ref="D25:D26"/>
    <mergeCell ref="E25:E26"/>
    <mergeCell ref="F25:F26"/>
    <mergeCell ref="F52:F53"/>
    <mergeCell ref="G52:G53"/>
    <mergeCell ref="H52:H53"/>
    <mergeCell ref="I52:I53"/>
    <mergeCell ref="F57:F59"/>
    <mergeCell ref="D52:D53"/>
    <mergeCell ref="E52:E53"/>
    <mergeCell ref="C57:C59"/>
    <mergeCell ref="E54:E55"/>
    <mergeCell ref="C52:C53"/>
    <mergeCell ref="C42:D42"/>
    <mergeCell ref="C54:C55"/>
    <mergeCell ref="D54:D55"/>
    <mergeCell ref="A95:E95"/>
    <mergeCell ref="A85:E85"/>
    <mergeCell ref="A86:E86"/>
    <mergeCell ref="A87:E87"/>
    <mergeCell ref="A88:E88"/>
    <mergeCell ref="A89:E89"/>
    <mergeCell ref="A90:E90"/>
    <mergeCell ref="A91:E91"/>
    <mergeCell ref="A93:E93"/>
    <mergeCell ref="A94:E94"/>
    <mergeCell ref="A92:E92"/>
    <mergeCell ref="J4:N4"/>
    <mergeCell ref="J5:N5"/>
    <mergeCell ref="A76:E76"/>
    <mergeCell ref="D57:D59"/>
    <mergeCell ref="E57:E59"/>
    <mergeCell ref="A83:E83"/>
    <mergeCell ref="A84:E84"/>
    <mergeCell ref="C63:E63"/>
    <mergeCell ref="B64:E64"/>
    <mergeCell ref="A65:E65"/>
    <mergeCell ref="A70:C73"/>
    <mergeCell ref="A74:E74"/>
    <mergeCell ref="A75:E75"/>
    <mergeCell ref="A12:A63"/>
    <mergeCell ref="C61:D61"/>
    <mergeCell ref="C60:E60"/>
    <mergeCell ref="A77:E77"/>
    <mergeCell ref="A81:E81"/>
    <mergeCell ref="A82:E82"/>
    <mergeCell ref="C30:C31"/>
    <mergeCell ref="D30:D31"/>
    <mergeCell ref="E30:E31"/>
    <mergeCell ref="B43:B56"/>
    <mergeCell ref="C41:E41"/>
  </mergeCells>
  <pageMargins left="0" right="0" top="0.94488188976377963" bottom="0.94488188976377963" header="0.31496062992125984" footer="0.31496062992125984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2"/>
  <sheetViews>
    <sheetView workbookViewId="0">
      <selection activeCell="B2" sqref="B2:F2"/>
    </sheetView>
  </sheetViews>
  <sheetFormatPr defaultRowHeight="12.75" x14ac:dyDescent="0.2"/>
  <cols>
    <col min="1" max="1" width="3.7109375" customWidth="1"/>
    <col min="2" max="2" width="106.140625" customWidth="1"/>
    <col min="3" max="3" width="20.28515625" customWidth="1"/>
    <col min="4" max="4" width="16.5703125" customWidth="1"/>
    <col min="5" max="5" width="19.140625" customWidth="1"/>
  </cols>
  <sheetData>
    <row r="2" spans="1:10" x14ac:dyDescent="0.2">
      <c r="B2" s="526" t="s">
        <v>659</v>
      </c>
      <c r="C2" s="526"/>
      <c r="D2" s="526"/>
      <c r="E2" s="526"/>
      <c r="F2" s="526"/>
      <c r="G2" s="165"/>
    </row>
    <row r="3" spans="1:10" x14ac:dyDescent="0.2">
      <c r="B3" s="165"/>
      <c r="C3" s="525" t="s">
        <v>650</v>
      </c>
      <c r="D3" s="525"/>
      <c r="E3" s="525"/>
      <c r="F3" s="525"/>
      <c r="G3" s="525"/>
    </row>
    <row r="4" spans="1:10" x14ac:dyDescent="0.2">
      <c r="B4" s="165"/>
      <c r="C4" s="165"/>
      <c r="D4" s="165"/>
      <c r="E4" s="165"/>
      <c r="F4" s="165"/>
      <c r="G4" s="165"/>
    </row>
    <row r="5" spans="1:10" ht="23.25" customHeight="1" x14ac:dyDescent="0.25">
      <c r="A5" s="57"/>
      <c r="B5" s="524" t="s">
        <v>214</v>
      </c>
      <c r="C5" s="524"/>
      <c r="D5" s="524"/>
      <c r="E5" s="524"/>
      <c r="F5" s="166"/>
      <c r="G5" s="166"/>
      <c r="H5" s="57"/>
      <c r="I5" s="57"/>
      <c r="J5" s="57"/>
    </row>
    <row r="6" spans="1:10" x14ac:dyDescent="0.2">
      <c r="B6" s="165"/>
      <c r="C6" s="165"/>
      <c r="D6" s="165"/>
      <c r="E6" s="165"/>
      <c r="F6" s="165"/>
      <c r="G6" s="165"/>
    </row>
    <row r="7" spans="1:10" ht="15.75" x14ac:dyDescent="0.2">
      <c r="B7" s="156" t="s">
        <v>57</v>
      </c>
      <c r="C7" s="27" t="s">
        <v>58</v>
      </c>
      <c r="D7" s="27" t="s">
        <v>59</v>
      </c>
      <c r="E7" s="28" t="s">
        <v>60</v>
      </c>
      <c r="F7" s="165"/>
      <c r="G7" s="165"/>
    </row>
    <row r="8" spans="1:10" ht="15.75" x14ac:dyDescent="0.25">
      <c r="B8" s="167" t="s">
        <v>61</v>
      </c>
      <c r="C8" s="25">
        <f>SUM(C9:C14)</f>
        <v>35667.4</v>
      </c>
      <c r="D8" s="25">
        <f>SUM(D9:D14)</f>
        <v>38193.199999999997</v>
      </c>
      <c r="E8" s="25">
        <f>SUM(E9:E14)</f>
        <v>39465</v>
      </c>
      <c r="F8" s="165"/>
      <c r="G8" s="165"/>
    </row>
    <row r="9" spans="1:10" ht="15.75" x14ac:dyDescent="0.25">
      <c r="B9" s="168" t="s">
        <v>416</v>
      </c>
      <c r="C9" s="16">
        <f>'01 programa'!F71+'02 programa '!F102+'03 programa'!F53+'04 programa'!F84+'05 programa'!F83</f>
        <v>20851.599999999999</v>
      </c>
      <c r="D9" s="16">
        <f>'01 programa'!G71+'02 programa '!G102+'03 programa'!G53+'04 programa'!G84+'05 programa'!G83</f>
        <v>21797.699999999997</v>
      </c>
      <c r="E9" s="16">
        <f>'01 programa'!H71+'02 programa '!H102+'03 programa'!H53+'04 programa'!H84+'05 programa'!H83</f>
        <v>21891.9</v>
      </c>
      <c r="F9" s="165"/>
      <c r="G9" s="165"/>
    </row>
    <row r="10" spans="1:10" ht="15.75" x14ac:dyDescent="0.25">
      <c r="B10" s="168" t="s">
        <v>652</v>
      </c>
      <c r="C10" s="16">
        <f>'01 programa'!F72+'02 programa '!F103+'03 programa'!F54+'04 programa'!F85+'05 programa'!F84</f>
        <v>12221.2</v>
      </c>
      <c r="D10" s="16">
        <f>'01 programa'!G72+'02 programa '!G103+'03 programa'!G54+'04 programa'!G85+'05 programa'!G84</f>
        <v>11488.300000000001</v>
      </c>
      <c r="E10" s="16">
        <f>'01 programa'!H72+'02 programa '!H103+'03 programa'!H54+'04 programa'!H85+'05 programa'!H84</f>
        <v>11537</v>
      </c>
      <c r="F10" s="165"/>
      <c r="G10" s="165"/>
    </row>
    <row r="11" spans="1:10" ht="15.75" x14ac:dyDescent="0.25">
      <c r="B11" s="168" t="s">
        <v>651</v>
      </c>
      <c r="C11" s="16">
        <f>'01 programa'!F73+'02 programa '!F104+'03 programa'!F55+'04 programa'!F86+'05 programa'!F85</f>
        <v>1874.5</v>
      </c>
      <c r="D11" s="16">
        <f>'01 programa'!G73+'02 programa '!G104+'03 programa'!G55+'04 programa'!G86+'05 programa'!G85</f>
        <v>3685.1000000000004</v>
      </c>
      <c r="E11" s="16">
        <f>'01 programa'!H73+'02 programa '!H104+'03 programa'!H55+'04 programa'!H86+'05 programa'!H85</f>
        <v>3685.1000000000004</v>
      </c>
      <c r="F11" s="165"/>
      <c r="G11" s="165"/>
    </row>
    <row r="12" spans="1:10" ht="15.75" x14ac:dyDescent="0.25">
      <c r="B12" s="168" t="s">
        <v>663</v>
      </c>
      <c r="C12" s="16">
        <f>'01 programa'!F74+'02 programa '!F105+'03 programa'!F56+'04 programa'!F87+'05 programa'!F86</f>
        <v>702.5</v>
      </c>
      <c r="D12" s="16">
        <f>'01 programa'!G74+'02 programa '!G105+'03 programa'!G56+'04 programa'!G87+'05 programa'!G86</f>
        <v>1222.0999999999999</v>
      </c>
      <c r="E12" s="16">
        <f>'01 programa'!H74+'02 programa '!H105+'03 programa'!H56+'04 programa'!H87+'05 programa'!H86</f>
        <v>2351</v>
      </c>
      <c r="F12" s="165"/>
      <c r="G12" s="165"/>
    </row>
    <row r="13" spans="1:10" ht="15.75" x14ac:dyDescent="0.25">
      <c r="B13" s="168" t="s">
        <v>417</v>
      </c>
      <c r="C13" s="16">
        <f>'01 programa'!F75+'02 programa '!F106+'03 programa'!F57+'04 programa'!F88+'05 programa'!F87</f>
        <v>17.600000000000001</v>
      </c>
      <c r="D13" s="16">
        <f>'01 programa'!G75+'02 programa '!G106+'03 programa'!G57+'04 programa'!G88+'05 programa'!G87</f>
        <v>0</v>
      </c>
      <c r="E13" s="16">
        <f>'01 programa'!H75+'02 programa '!H106+'03 programa'!H57+'04 programa'!H88+'05 programa'!H87</f>
        <v>0</v>
      </c>
      <c r="F13" s="165"/>
      <c r="G13" s="165"/>
    </row>
    <row r="14" spans="1:10" ht="15.75" x14ac:dyDescent="0.25">
      <c r="B14" s="168" t="s">
        <v>418</v>
      </c>
      <c r="C14" s="16">
        <f>'01 programa'!F76+'02 programa '!F107+'03 programa'!F58+'04 programa'!F89+'05 programa'!F88</f>
        <v>0</v>
      </c>
      <c r="D14" s="16">
        <f>'01 programa'!G76+'02 programa '!G107+'03 programa'!G58+'04 programa'!G89+'05 programa'!G88</f>
        <v>0</v>
      </c>
      <c r="E14" s="16">
        <f>'01 programa'!H76+'02 programa '!H107+'03 programa'!H58+'04 programa'!H89+'05 programa'!H88</f>
        <v>0</v>
      </c>
      <c r="F14" s="165"/>
      <c r="G14" s="165"/>
    </row>
    <row r="15" spans="1:10" ht="32.25" customHeight="1" x14ac:dyDescent="0.25">
      <c r="B15" s="167" t="s">
        <v>419</v>
      </c>
      <c r="C15" s="25">
        <f>SUM(C16:C18)</f>
        <v>0</v>
      </c>
      <c r="D15" s="25">
        <f>SUM(D16:D18)</f>
        <v>0</v>
      </c>
      <c r="E15" s="25">
        <f>SUM(E16:E18)</f>
        <v>0</v>
      </c>
      <c r="F15" s="165"/>
      <c r="G15" s="165"/>
    </row>
    <row r="16" spans="1:10" ht="15.75" x14ac:dyDescent="0.25">
      <c r="B16" s="168" t="s">
        <v>653</v>
      </c>
      <c r="C16" s="16">
        <f>'01 programa'!F78+'02 programa '!F109+'03 programa'!F60+'04 programa'!F91+'05 programa'!F90</f>
        <v>0</v>
      </c>
      <c r="D16" s="16">
        <f>'01 programa'!G78+'02 programa '!G109+'03 programa'!G60+'04 programa'!G91+'05 programa'!G90</f>
        <v>0</v>
      </c>
      <c r="E16" s="16">
        <f>'01 programa'!H78+'02 programa '!H109+'03 programa'!H60+'04 programa'!H91+'05 programa'!H90</f>
        <v>0</v>
      </c>
      <c r="F16" s="165"/>
      <c r="G16" s="165"/>
    </row>
    <row r="17" spans="2:7" ht="15.75" x14ac:dyDescent="0.25">
      <c r="B17" s="168" t="s">
        <v>619</v>
      </c>
      <c r="C17" s="16">
        <f>'01 programa'!F79+'02 programa '!F110+'03 programa'!F61+'04 programa'!F92+'05 programa'!F91</f>
        <v>0</v>
      </c>
      <c r="D17" s="16">
        <f>'01 programa'!G79+'02 programa '!G110+'03 programa'!G61+'04 programa'!G92+'05 programa'!G91</f>
        <v>0</v>
      </c>
      <c r="E17" s="16">
        <f>'01 programa'!H79+'02 programa '!H110+'03 programa'!H61+'04 programa'!H92+'05 programa'!H91</f>
        <v>0</v>
      </c>
      <c r="F17" s="165"/>
      <c r="G17" s="165"/>
    </row>
    <row r="18" spans="2:7" ht="15.75" x14ac:dyDescent="0.25">
      <c r="B18" s="168" t="s">
        <v>620</v>
      </c>
      <c r="C18" s="16">
        <v>0</v>
      </c>
      <c r="D18" s="16">
        <v>0</v>
      </c>
      <c r="E18" s="16">
        <v>0</v>
      </c>
      <c r="F18" s="165"/>
      <c r="G18" s="165"/>
    </row>
    <row r="19" spans="2:7" ht="15.75" x14ac:dyDescent="0.2">
      <c r="B19" s="169" t="s">
        <v>62</v>
      </c>
      <c r="C19" s="58">
        <f>C8+C15</f>
        <v>35667.4</v>
      </c>
      <c r="D19" s="58">
        <f>D8+D15</f>
        <v>38193.199999999997</v>
      </c>
      <c r="E19" s="58">
        <f>E8+E15</f>
        <v>39465</v>
      </c>
      <c r="F19" s="165"/>
      <c r="G19" s="165"/>
    </row>
    <row r="20" spans="2:7" ht="15.75" x14ac:dyDescent="0.2">
      <c r="B20" s="170" t="s">
        <v>420</v>
      </c>
      <c r="C20" s="61">
        <f>'01 programa'!F82+'02 programa '!F113+'03 programa'!F64+'04 programa'!F95+'05 programa'!F94</f>
        <v>37.9</v>
      </c>
      <c r="D20" s="61">
        <f>'01 programa'!G82+'02 programa '!G113+'03 programa'!G64+'04 programa'!G95+'05 programa'!G94</f>
        <v>301</v>
      </c>
      <c r="E20" s="61">
        <f>'01 programa'!H82+'02 programa '!H113+'03 programa'!H64+'04 programa'!H95+'05 programa'!H94</f>
        <v>1056</v>
      </c>
      <c r="F20" s="165"/>
      <c r="G20" s="165"/>
    </row>
    <row r="21" spans="2:7" ht="15.75" x14ac:dyDescent="0.2">
      <c r="B21" s="171" t="s">
        <v>63</v>
      </c>
      <c r="C21" s="60">
        <v>8.3699999999999992</v>
      </c>
      <c r="D21" s="60">
        <f>(D19/C19-1)*100</f>
        <v>7.0815366413026881</v>
      </c>
      <c r="E21" s="60">
        <f>(E19/D19-1)*100</f>
        <v>3.3299121309552593</v>
      </c>
      <c r="F21" s="165"/>
      <c r="G21" s="165"/>
    </row>
    <row r="22" spans="2:7" x14ac:dyDescent="0.2">
      <c r="B22" s="165"/>
      <c r="C22" s="165"/>
      <c r="D22" s="165"/>
      <c r="E22" s="165"/>
      <c r="F22" s="165"/>
      <c r="G22" s="165"/>
    </row>
  </sheetData>
  <mergeCells count="3">
    <mergeCell ref="B5:E5"/>
    <mergeCell ref="C3:G3"/>
    <mergeCell ref="B2:F2"/>
  </mergeCells>
  <pageMargins left="1.299212598425197" right="0.70866141732283472" top="0.9448818897637796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5</vt:i4>
      </vt:variant>
    </vt:vector>
  </HeadingPairs>
  <TitlesOfParts>
    <vt:vector size="11" baseType="lpstr">
      <vt:lpstr>01 programa</vt:lpstr>
      <vt:lpstr>02 programa </vt:lpstr>
      <vt:lpstr>03 programa</vt:lpstr>
      <vt:lpstr>04 programa</vt:lpstr>
      <vt:lpstr>05 programa</vt:lpstr>
      <vt:lpstr>Suvestinė</vt:lpstr>
      <vt:lpstr>'01 programa'!Print_Area</vt:lpstr>
      <vt:lpstr>'02 programa '!Print_Area</vt:lpstr>
      <vt:lpstr>'03 programa'!Print_Area</vt:lpstr>
      <vt:lpstr>'04 programa'!Print_Area</vt:lpstr>
      <vt:lpstr>'05 programa'!Print_Area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2022-01-19T08:54:22Z</dcterms:created>
  <dcterms:modified xsi:type="dcterms:W3CDTF">2024-08-21T06:21:40Z</dcterms:modified>
</cp:coreProperties>
</file>